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autoCompressPictures="0"/>
  <xr:revisionPtr revIDLastSave="1" documentId="8_{AC7038F0-1583-4A86-B57B-13E1A9A09420}" xr6:coauthVersionLast="47" xr6:coauthVersionMax="47" xr10:uidLastSave="{50A81D15-219F-4291-98A9-BF0A254176F3}"/>
  <bookViews>
    <workbookView xWindow="1515" yWindow="1515" windowWidth="21600" windowHeight="11295" tabRatio="788" activeTab="2" xr2:uid="{00000000-000D-0000-FFFF-FFFF00000000}"/>
  </bookViews>
  <sheets>
    <sheet name="1월" sheetId="14" r:id="rId1"/>
    <sheet name="2월" sheetId="15" r:id="rId2"/>
    <sheet name="3월" sheetId="16" r:id="rId3"/>
    <sheet name="4월" sheetId="17" r:id="rId4"/>
    <sheet name="5월" sheetId="18" r:id="rId5"/>
    <sheet name="6월" sheetId="19" r:id="rId6"/>
    <sheet name="7월" sheetId="20" r:id="rId7"/>
    <sheet name="8월" sheetId="21" r:id="rId8"/>
    <sheet name="9월" sheetId="22" r:id="rId9"/>
    <sheet name="10월" sheetId="23" r:id="rId10"/>
    <sheet name="11월" sheetId="24" r:id="rId11"/>
    <sheet name="12월" sheetId="25" r:id="rId12"/>
  </sheets>
  <definedNames>
    <definedName name="_xlnm.Print_Area" localSheetId="9">'10월'!$A:$I</definedName>
    <definedName name="_xlnm.Print_Area" localSheetId="10">'11월'!$A:$I</definedName>
    <definedName name="_xlnm.Print_Area" localSheetId="11">'12월'!$A:$I</definedName>
    <definedName name="_xlnm.Print_Area" localSheetId="0">'1월'!$A:$I</definedName>
    <definedName name="_xlnm.Print_Area" localSheetId="1">'2월'!$A:$I</definedName>
    <definedName name="_xlnm.Print_Area" localSheetId="2">'3월'!$A:$I</definedName>
    <definedName name="_xlnm.Print_Area" localSheetId="3">'4월'!$A:$I</definedName>
    <definedName name="_xlnm.Print_Area" localSheetId="4">'5월'!$A:$I</definedName>
    <definedName name="_xlnm.Print_Area" localSheetId="5">'6월'!$A:$I</definedName>
    <definedName name="_xlnm.Print_Area" localSheetId="6">'7월'!$A:$I</definedName>
    <definedName name="_xlnm.Print_Area" localSheetId="7">'8월'!$A$1:$I$15</definedName>
    <definedName name="_xlnm.Print_Area" localSheetId="8">'9월'!$A:$I</definedName>
    <definedName name="달력연도">'1월'!$K$4</definedName>
    <definedName name="열제목영역1..H12.1">'1월'!$B$2</definedName>
    <definedName name="열제목영역1..H12.10">'10월'!$B$2</definedName>
    <definedName name="열제목영역1..H12.11">'11월'!$B$2</definedName>
    <definedName name="열제목영역1..H12.12">'12월'!$B$3</definedName>
    <definedName name="열제목영역1..H12.2">'2월'!$B$2</definedName>
    <definedName name="열제목영역1..H12.3">'3월'!$B$2</definedName>
    <definedName name="열제목영역1..H12.4">'4월'!$B$2</definedName>
    <definedName name="열제목영역1..H12.5">'5월'!$B$2</definedName>
    <definedName name="열제목영역1..H12.6">'6월'!$B$2</definedName>
    <definedName name="열제목영역1..H12.7">'7월'!$B$2</definedName>
    <definedName name="열제목영역1..H12.8">'8월'!$B$2</definedName>
    <definedName name="열제목영역1..H12.9">'9월'!$B$2</definedName>
    <definedName name="열제목영역2..C14.1">'1월'!$B$2</definedName>
    <definedName name="열제목영역2..C14.10">'10월'!$B$2</definedName>
    <definedName name="열제목영역2..C14.11">'11월'!$B$2</definedName>
    <definedName name="열제목영역2..C14.12">'12월'!$B$3</definedName>
    <definedName name="열제목영역2..C14.2">'2월'!$B$2</definedName>
    <definedName name="열제목영역2..C14.3">'3월'!$B$2</definedName>
    <definedName name="열제목영역2..C14.4">'4월'!$B$2</definedName>
    <definedName name="열제목영역2..C14.5">'5월'!$B$2</definedName>
    <definedName name="열제목영역2..C14.6">'6월'!$B$2</definedName>
    <definedName name="열제목영역2..C14.7">'7월'!$B$2</definedName>
    <definedName name="열제목영역2..C14.8">'8월'!$B$2</definedName>
    <definedName name="열제목영역2..C14.9">'9월'!$B$2</definedName>
    <definedName name="요일및주">{0,1,2,3,4,5,6} + {0;1;2;3;4;5}*7</definedName>
    <definedName name="주시작">'1월'!$L$4</definedName>
    <definedName name="행제목영역1..K3">'1월'!$K$3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21" l="1" a="1"/>
  <c r="B7" i="21" s="1"/>
  <c r="B9" i="21" a="1"/>
  <c r="D9" i="21" s="1"/>
  <c r="B2" i="21"/>
  <c r="E1" i="20"/>
  <c r="E1" i="17"/>
  <c r="E1" i="18"/>
  <c r="E1" i="19"/>
  <c r="B2" i="18"/>
  <c r="B3" i="18" a="1"/>
  <c r="B3" i="18" s="1"/>
  <c r="B5" i="18" a="1"/>
  <c r="B5" i="18" s="1"/>
  <c r="B7" i="18" a="1"/>
  <c r="B7" i="18" s="1"/>
  <c r="B9" i="18" a="1"/>
  <c r="B9" i="18" s="1"/>
  <c r="H9" i="18"/>
  <c r="B11" i="18" a="1"/>
  <c r="B11" i="18" s="1"/>
  <c r="B13" i="18" a="1"/>
  <c r="B13" i="18" s="1"/>
  <c r="E1" i="14"/>
  <c r="E1" i="15"/>
  <c r="E1" i="16"/>
  <c r="E2" i="25"/>
  <c r="E1" i="24"/>
  <c r="E1" i="23"/>
  <c r="B2" i="22"/>
  <c r="B3" i="22" a="1"/>
  <c r="C3" i="22" s="1"/>
  <c r="C2" i="22" s="1"/>
  <c r="B5" i="22" a="1"/>
  <c r="C5" i="22" s="1"/>
  <c r="B7" i="22" a="1"/>
  <c r="C7" i="22" s="1"/>
  <c r="B9" i="22" a="1"/>
  <c r="C9" i="22" s="1"/>
  <c r="B11" i="22" a="1"/>
  <c r="C11" i="22" s="1"/>
  <c r="B13" i="22" a="1"/>
  <c r="C13" i="22" s="1"/>
  <c r="E1" i="21"/>
  <c r="E1" i="22"/>
  <c r="B14" i="25" a="1"/>
  <c r="C14" i="25" s="1"/>
  <c r="B12" i="25" a="1"/>
  <c r="H12" i="25" s="1"/>
  <c r="B10" i="25" a="1"/>
  <c r="H10" i="25" s="1"/>
  <c r="B8" i="25" a="1"/>
  <c r="H8" i="25" s="1"/>
  <c r="B6" i="25" a="1"/>
  <c r="H6" i="25" s="1"/>
  <c r="B4" i="25" a="1"/>
  <c r="H4" i="25" s="1"/>
  <c r="H3" i="25" s="1"/>
  <c r="B13" i="24" a="1"/>
  <c r="C13" i="24" s="1"/>
  <c r="B11" i="24" a="1"/>
  <c r="H11" i="24" s="1"/>
  <c r="B9" i="24" a="1"/>
  <c r="H9" i="24" s="1"/>
  <c r="B7" i="24" a="1"/>
  <c r="H7" i="24" s="1"/>
  <c r="B5" i="24" a="1"/>
  <c r="H5" i="24" s="1"/>
  <c r="B3" i="24" a="1"/>
  <c r="H3" i="24" s="1"/>
  <c r="H2" i="24" s="1"/>
  <c r="B13" i="23" a="1"/>
  <c r="C13" i="23" s="1"/>
  <c r="B11" i="23" a="1"/>
  <c r="H11" i="23" s="1"/>
  <c r="B9" i="23" a="1"/>
  <c r="B7" i="23" a="1"/>
  <c r="H7" i="23" s="1"/>
  <c r="B5" i="23" a="1"/>
  <c r="H5" i="23" s="1"/>
  <c r="B3" i="23" a="1"/>
  <c r="H3" i="23" s="1"/>
  <c r="H2" i="23" s="1"/>
  <c r="B13" i="21" a="1"/>
  <c r="C13" i="21" s="1"/>
  <c r="B11" i="21" a="1"/>
  <c r="H11" i="21" s="1"/>
  <c r="B5" i="21" a="1"/>
  <c r="H5" i="21" s="1"/>
  <c r="B3" i="21" a="1"/>
  <c r="H3" i="21" s="1"/>
  <c r="H2" i="21" s="1"/>
  <c r="B13" i="20" a="1"/>
  <c r="C13" i="20" s="1"/>
  <c r="B11" i="20" a="1"/>
  <c r="H11" i="20" s="1"/>
  <c r="B9" i="20" a="1"/>
  <c r="H9" i="20" s="1"/>
  <c r="B7" i="20" a="1"/>
  <c r="H7" i="20" s="1"/>
  <c r="B5" i="20" a="1"/>
  <c r="H5" i="20" s="1"/>
  <c r="B3" i="20" a="1"/>
  <c r="H3" i="20" s="1"/>
  <c r="H2" i="20" s="1"/>
  <c r="B13" i="19" a="1"/>
  <c r="C13" i="19" s="1"/>
  <c r="B11" i="19" a="1"/>
  <c r="H11" i="19" s="1"/>
  <c r="B9" i="19" a="1"/>
  <c r="H9" i="19" s="1"/>
  <c r="B7" i="19" a="1"/>
  <c r="H7" i="19" s="1"/>
  <c r="B5" i="19" a="1"/>
  <c r="H5" i="19" s="1"/>
  <c r="B3" i="19" a="1"/>
  <c r="B13" i="17" a="1"/>
  <c r="C13" i="17" s="1"/>
  <c r="B11" i="17" a="1"/>
  <c r="H11" i="17" s="1"/>
  <c r="B9" i="17" a="1"/>
  <c r="H9" i="17" s="1"/>
  <c r="B7" i="17" a="1"/>
  <c r="H7" i="17" s="1"/>
  <c r="B5" i="17" a="1"/>
  <c r="H5" i="17" s="1"/>
  <c r="B3" i="17" a="1"/>
  <c r="H3" i="17" s="1"/>
  <c r="H2" i="17" s="1"/>
  <c r="B13" i="16" a="1"/>
  <c r="C13" i="16" s="1"/>
  <c r="B11" i="16" a="1"/>
  <c r="H11" i="16" s="1"/>
  <c r="B9" i="16" a="1"/>
  <c r="H9" i="16" s="1"/>
  <c r="B7" i="16" a="1"/>
  <c r="H7" i="16" s="1"/>
  <c r="B5" i="16" a="1"/>
  <c r="H5" i="16" s="1"/>
  <c r="B3" i="16" a="1"/>
  <c r="H3" i="16" s="1"/>
  <c r="H2" i="16" s="1"/>
  <c r="B13" i="15" a="1"/>
  <c r="C13" i="15" s="1"/>
  <c r="B11" i="15" a="1"/>
  <c r="H11" i="15" s="1"/>
  <c r="B9" i="15" a="1"/>
  <c r="H9" i="15" s="1"/>
  <c r="B7" i="15" a="1"/>
  <c r="H7" i="15" s="1"/>
  <c r="B5" i="15" a="1"/>
  <c r="H5" i="15" s="1"/>
  <c r="B3" i="15" a="1"/>
  <c r="H3" i="15" s="1"/>
  <c r="H2" i="15" s="1"/>
  <c r="B13" i="14" a="1"/>
  <c r="C13" i="14" s="1"/>
  <c r="B11" i="14" a="1"/>
  <c r="H11" i="14" s="1"/>
  <c r="B9" i="14" a="1"/>
  <c r="H9" i="14" s="1"/>
  <c r="B7" i="14" a="1"/>
  <c r="H7" i="14" s="1"/>
  <c r="B5" i="14" a="1"/>
  <c r="H5" i="14" s="1"/>
  <c r="B3" i="14" a="1"/>
  <c r="H3" i="14" s="1"/>
  <c r="H2" i="14" s="1"/>
  <c r="C13" i="18" l="1"/>
  <c r="G9" i="21"/>
  <c r="C9" i="21"/>
  <c r="G7" i="21"/>
  <c r="C7" i="21"/>
  <c r="F9" i="21"/>
  <c r="B9" i="21"/>
  <c r="F7" i="21"/>
  <c r="H9" i="21"/>
  <c r="E9" i="21"/>
  <c r="H7" i="21"/>
  <c r="E7" i="21"/>
  <c r="D7" i="21"/>
  <c r="B9" i="22"/>
  <c r="B13" i="22"/>
  <c r="E7" i="18"/>
  <c r="E3" i="18"/>
  <c r="E2" i="18" s="1"/>
  <c r="E9" i="18"/>
  <c r="H7" i="18"/>
  <c r="H3" i="18"/>
  <c r="H2" i="18" s="1"/>
  <c r="D5" i="18"/>
  <c r="D11" i="18"/>
  <c r="D7" i="18"/>
  <c r="D3" i="18"/>
  <c r="D2" i="18" s="1"/>
  <c r="H11" i="18"/>
  <c r="E11" i="18"/>
  <c r="H5" i="18"/>
  <c r="E5" i="18"/>
  <c r="D9" i="18"/>
  <c r="G11" i="18"/>
  <c r="C11" i="18"/>
  <c r="G9" i="18"/>
  <c r="C9" i="18"/>
  <c r="G7" i="18"/>
  <c r="C7" i="18"/>
  <c r="G5" i="18"/>
  <c r="C5" i="18"/>
  <c r="G3" i="18"/>
  <c r="G2" i="18" s="1"/>
  <c r="C3" i="18"/>
  <c r="C2" i="18" s="1"/>
  <c r="F11" i="18"/>
  <c r="F9" i="18"/>
  <c r="F7" i="18"/>
  <c r="F5" i="18"/>
  <c r="F3" i="18"/>
  <c r="F2" i="18" s="1"/>
  <c r="F5" i="22"/>
  <c r="F3" i="22"/>
  <c r="F2" i="22" s="1"/>
  <c r="F7" i="22"/>
  <c r="B5" i="22"/>
  <c r="E3" i="22"/>
  <c r="E2" i="22" s="1"/>
  <c r="F9" i="22"/>
  <c r="B7" i="22"/>
  <c r="H3" i="22"/>
  <c r="H2" i="22" s="1"/>
  <c r="B3" i="22"/>
  <c r="H11" i="22"/>
  <c r="E11" i="22"/>
  <c r="H9" i="22"/>
  <c r="E9" i="22"/>
  <c r="H7" i="22"/>
  <c r="E7" i="22"/>
  <c r="H5" i="22"/>
  <c r="E5" i="22"/>
  <c r="F11" i="22"/>
  <c r="B11" i="22"/>
  <c r="D9" i="22"/>
  <c r="D5" i="22"/>
  <c r="D3" i="22"/>
  <c r="D2" i="22" s="1"/>
  <c r="D11" i="22"/>
  <c r="D7" i="22"/>
  <c r="G11" i="22"/>
  <c r="G9" i="22"/>
  <c r="G7" i="22"/>
  <c r="G5" i="22"/>
  <c r="G3" i="22"/>
  <c r="G2" i="22" s="1"/>
  <c r="B3" i="14"/>
  <c r="C3" i="14"/>
  <c r="C2" i="14" s="1"/>
  <c r="D3" i="14"/>
  <c r="D2" i="14" s="1"/>
  <c r="E3" i="14"/>
  <c r="E2" i="14" s="1"/>
  <c r="F3" i="14"/>
  <c r="F2" i="14" s="1"/>
  <c r="G3" i="14"/>
  <c r="G2" i="14" s="1"/>
  <c r="B5" i="14"/>
  <c r="C5" i="14"/>
  <c r="D5" i="14"/>
  <c r="E5" i="14"/>
  <c r="F5" i="14"/>
  <c r="G5" i="14"/>
  <c r="B7" i="14"/>
  <c r="C7" i="14"/>
  <c r="D7" i="14"/>
  <c r="E7" i="14"/>
  <c r="F7" i="14"/>
  <c r="G7" i="14"/>
  <c r="B9" i="14"/>
  <c r="C9" i="14"/>
  <c r="D9" i="14"/>
  <c r="E9" i="14"/>
  <c r="F9" i="14"/>
  <c r="G9" i="14"/>
  <c r="B11" i="14"/>
  <c r="C11" i="14"/>
  <c r="D11" i="14"/>
  <c r="E11" i="14"/>
  <c r="F11" i="14"/>
  <c r="G11" i="14"/>
  <c r="B13" i="14"/>
  <c r="B3" i="15"/>
  <c r="C3" i="15"/>
  <c r="C2" i="15" s="1"/>
  <c r="D3" i="15"/>
  <c r="D2" i="15" s="1"/>
  <c r="E3" i="15"/>
  <c r="E2" i="15" s="1"/>
  <c r="F3" i="15"/>
  <c r="F2" i="15" s="1"/>
  <c r="G3" i="15"/>
  <c r="G2" i="15" s="1"/>
  <c r="B5" i="15"/>
  <c r="C5" i="15"/>
  <c r="D5" i="15"/>
  <c r="E5" i="15"/>
  <c r="F5" i="15"/>
  <c r="G5" i="15"/>
  <c r="B7" i="15"/>
  <c r="C7" i="15"/>
  <c r="D7" i="15"/>
  <c r="E7" i="15"/>
  <c r="F7" i="15"/>
  <c r="G7" i="15"/>
  <c r="B9" i="15"/>
  <c r="C9" i="15"/>
  <c r="D9" i="15"/>
  <c r="E9" i="15"/>
  <c r="F9" i="15"/>
  <c r="G9" i="15"/>
  <c r="B11" i="15"/>
  <c r="C11" i="15"/>
  <c r="D11" i="15"/>
  <c r="E11" i="15"/>
  <c r="F11" i="15"/>
  <c r="G11" i="15"/>
  <c r="B13" i="15"/>
  <c r="B3" i="16"/>
  <c r="C3" i="16"/>
  <c r="C2" i="16" s="1"/>
  <c r="D3" i="16"/>
  <c r="D2" i="16" s="1"/>
  <c r="E3" i="16"/>
  <c r="E2" i="16" s="1"/>
  <c r="F3" i="16"/>
  <c r="F2" i="16" s="1"/>
  <c r="G3" i="16"/>
  <c r="G2" i="16" s="1"/>
  <c r="B5" i="16"/>
  <c r="C5" i="16"/>
  <c r="D5" i="16"/>
  <c r="E5" i="16"/>
  <c r="F5" i="16"/>
  <c r="G5" i="16"/>
  <c r="B7" i="16"/>
  <c r="C7" i="16"/>
  <c r="D7" i="16"/>
  <c r="E7" i="16"/>
  <c r="F7" i="16"/>
  <c r="G7" i="16"/>
  <c r="B9" i="16"/>
  <c r="C9" i="16"/>
  <c r="D9" i="16"/>
  <c r="E9" i="16"/>
  <c r="F9" i="16"/>
  <c r="G9" i="16"/>
  <c r="B11" i="16"/>
  <c r="C11" i="16"/>
  <c r="D11" i="16"/>
  <c r="E11" i="16"/>
  <c r="F11" i="16"/>
  <c r="G11" i="16"/>
  <c r="B13" i="16"/>
  <c r="B3" i="17"/>
  <c r="C3" i="17"/>
  <c r="C2" i="17" s="1"/>
  <c r="D3" i="17"/>
  <c r="D2" i="17" s="1"/>
  <c r="E3" i="17"/>
  <c r="E2" i="17" s="1"/>
  <c r="F3" i="17"/>
  <c r="F2" i="17" s="1"/>
  <c r="G3" i="17"/>
  <c r="G2" i="17" s="1"/>
  <c r="B5" i="17"/>
  <c r="C5" i="17"/>
  <c r="D5" i="17"/>
  <c r="E5" i="17"/>
  <c r="F5" i="17"/>
  <c r="G5" i="17"/>
  <c r="B7" i="17"/>
  <c r="C7" i="17"/>
  <c r="D7" i="17"/>
  <c r="E7" i="17"/>
  <c r="F7" i="17"/>
  <c r="G7" i="17"/>
  <c r="B9" i="17"/>
  <c r="C9" i="17"/>
  <c r="D9" i="17"/>
  <c r="E9" i="17"/>
  <c r="F9" i="17"/>
  <c r="G9" i="17"/>
  <c r="B11" i="17"/>
  <c r="C11" i="17"/>
  <c r="D11" i="17"/>
  <c r="E11" i="17"/>
  <c r="F11" i="17"/>
  <c r="G11" i="17"/>
  <c r="B13" i="17"/>
  <c r="H3" i="19"/>
  <c r="H2" i="19" s="1"/>
  <c r="G3" i="19"/>
  <c r="G2" i="19" s="1"/>
  <c r="F3" i="19"/>
  <c r="F2" i="19" s="1"/>
  <c r="B3" i="19"/>
  <c r="C3" i="19"/>
  <c r="C2" i="19" s="1"/>
  <c r="D3" i="19"/>
  <c r="D2" i="19" s="1"/>
  <c r="E3" i="19"/>
  <c r="E2" i="19" s="1"/>
  <c r="B5" i="19"/>
  <c r="C5" i="19"/>
  <c r="D5" i="19"/>
  <c r="E5" i="19"/>
  <c r="F5" i="19"/>
  <c r="G5" i="19"/>
  <c r="B7" i="19"/>
  <c r="C7" i="19"/>
  <c r="D7" i="19"/>
  <c r="E7" i="19"/>
  <c r="F7" i="19"/>
  <c r="G7" i="19"/>
  <c r="B9" i="19"/>
  <c r="C9" i="19"/>
  <c r="D9" i="19"/>
  <c r="E9" i="19"/>
  <c r="F9" i="19"/>
  <c r="G9" i="19"/>
  <c r="B11" i="19"/>
  <c r="C11" i="19"/>
  <c r="D11" i="19"/>
  <c r="E11" i="19"/>
  <c r="F11" i="19"/>
  <c r="G11" i="19"/>
  <c r="B13" i="19"/>
  <c r="B3" i="20"/>
  <c r="C3" i="20"/>
  <c r="C2" i="20" s="1"/>
  <c r="D3" i="20"/>
  <c r="D2" i="20" s="1"/>
  <c r="E3" i="20"/>
  <c r="E2" i="20" s="1"/>
  <c r="F3" i="20"/>
  <c r="F2" i="20" s="1"/>
  <c r="G3" i="20"/>
  <c r="G2" i="20" s="1"/>
  <c r="B5" i="20"/>
  <c r="C5" i="20"/>
  <c r="D5" i="20"/>
  <c r="E5" i="20"/>
  <c r="F5" i="20"/>
  <c r="G5" i="20"/>
  <c r="B7" i="20"/>
  <c r="C7" i="20"/>
  <c r="D7" i="20"/>
  <c r="E7" i="20"/>
  <c r="F7" i="20"/>
  <c r="G7" i="20"/>
  <c r="B9" i="20"/>
  <c r="C9" i="20"/>
  <c r="D9" i="20"/>
  <c r="E9" i="20"/>
  <c r="F9" i="20"/>
  <c r="G9" i="20"/>
  <c r="B11" i="20"/>
  <c r="C11" i="20"/>
  <c r="D11" i="20"/>
  <c r="E11" i="20"/>
  <c r="F11" i="20"/>
  <c r="G11" i="20"/>
  <c r="B13" i="20"/>
  <c r="B3" i="21"/>
  <c r="C3" i="21"/>
  <c r="C2" i="21" s="1"/>
  <c r="D3" i="21"/>
  <c r="D2" i="21" s="1"/>
  <c r="E3" i="21"/>
  <c r="E2" i="21" s="1"/>
  <c r="F3" i="21"/>
  <c r="F2" i="21" s="1"/>
  <c r="G3" i="21"/>
  <c r="G2" i="21" s="1"/>
  <c r="B5" i="21"/>
  <c r="C5" i="21"/>
  <c r="D5" i="21"/>
  <c r="E5" i="21"/>
  <c r="F5" i="21"/>
  <c r="G5" i="21"/>
  <c r="B11" i="21"/>
  <c r="C11" i="21"/>
  <c r="D11" i="21"/>
  <c r="E11" i="21"/>
  <c r="F11" i="21"/>
  <c r="G11" i="21"/>
  <c r="B13" i="21"/>
  <c r="B3" i="23"/>
  <c r="C3" i="23"/>
  <c r="C2" i="23" s="1"/>
  <c r="D3" i="23"/>
  <c r="D2" i="23" s="1"/>
  <c r="E3" i="23"/>
  <c r="E2" i="23" s="1"/>
  <c r="F3" i="23"/>
  <c r="F2" i="23" s="1"/>
  <c r="G3" i="23"/>
  <c r="G2" i="23" s="1"/>
  <c r="B5" i="23"/>
  <c r="C5" i="23"/>
  <c r="D5" i="23"/>
  <c r="E5" i="23"/>
  <c r="F5" i="23"/>
  <c r="G5" i="23"/>
  <c r="B7" i="23"/>
  <c r="C7" i="23"/>
  <c r="D7" i="23"/>
  <c r="E7" i="23"/>
  <c r="F7" i="23"/>
  <c r="G7" i="23"/>
  <c r="H9" i="23"/>
  <c r="G9" i="23"/>
  <c r="B9" i="23"/>
  <c r="C9" i="23"/>
  <c r="D9" i="23"/>
  <c r="E9" i="23"/>
  <c r="F9" i="23"/>
  <c r="B11" i="23"/>
  <c r="C11" i="23"/>
  <c r="D11" i="23"/>
  <c r="E11" i="23"/>
  <c r="F11" i="23"/>
  <c r="G11" i="23"/>
  <c r="B13" i="23"/>
  <c r="B3" i="24"/>
  <c r="C3" i="24"/>
  <c r="C2" i="24" s="1"/>
  <c r="D3" i="24"/>
  <c r="D2" i="24" s="1"/>
  <c r="E3" i="24"/>
  <c r="E2" i="24" s="1"/>
  <c r="F3" i="24"/>
  <c r="F2" i="24" s="1"/>
  <c r="G3" i="24"/>
  <c r="G2" i="24" s="1"/>
  <c r="B5" i="24"/>
  <c r="C5" i="24"/>
  <c r="D5" i="24"/>
  <c r="E5" i="24"/>
  <c r="F5" i="24"/>
  <c r="G5" i="24"/>
  <c r="B7" i="24"/>
  <c r="C7" i="24"/>
  <c r="D7" i="24"/>
  <c r="E7" i="24"/>
  <c r="F7" i="24"/>
  <c r="G7" i="24"/>
  <c r="B9" i="24"/>
  <c r="C9" i="24"/>
  <c r="D9" i="24"/>
  <c r="E9" i="24"/>
  <c r="F9" i="24"/>
  <c r="G9" i="24"/>
  <c r="B11" i="24"/>
  <c r="C11" i="24"/>
  <c r="D11" i="24"/>
  <c r="E11" i="24"/>
  <c r="F11" i="24"/>
  <c r="G11" i="24"/>
  <c r="B13" i="24"/>
  <c r="B4" i="25"/>
  <c r="C4" i="25"/>
  <c r="C3" i="25" s="1"/>
  <c r="D4" i="25"/>
  <c r="D3" i="25" s="1"/>
  <c r="E4" i="25"/>
  <c r="E3" i="25" s="1"/>
  <c r="F4" i="25"/>
  <c r="F3" i="25" s="1"/>
  <c r="G4" i="25"/>
  <c r="G3" i="25" s="1"/>
  <c r="B6" i="25"/>
  <c r="C6" i="25"/>
  <c r="D6" i="25"/>
  <c r="E6" i="25"/>
  <c r="F6" i="25"/>
  <c r="G6" i="25"/>
  <c r="B8" i="25"/>
  <c r="C8" i="25"/>
  <c r="D8" i="25"/>
  <c r="E8" i="25"/>
  <c r="F8" i="25"/>
  <c r="G8" i="25"/>
  <c r="B10" i="25"/>
  <c r="C10" i="25"/>
  <c r="D10" i="25"/>
  <c r="E10" i="25"/>
  <c r="F10" i="25"/>
  <c r="G10" i="25"/>
  <c r="B12" i="25"/>
  <c r="C12" i="25"/>
  <c r="D12" i="25"/>
  <c r="E12" i="25"/>
  <c r="F12" i="25"/>
  <c r="G12" i="25"/>
  <c r="B14" i="25"/>
  <c r="B2" i="24"/>
  <c r="B2" i="23"/>
  <c r="B2" i="20"/>
  <c r="B2" i="19" l="1"/>
  <c r="B2" i="17"/>
  <c r="B2" i="16" l="1"/>
  <c r="B3" i="25" l="1"/>
  <c r="B2" i="15" l="1"/>
  <c r="B2" i="14" l="1"/>
</calcChain>
</file>

<file path=xl/sharedStrings.xml><?xml version="1.0" encoding="utf-8"?>
<sst xmlns="http://schemas.openxmlformats.org/spreadsheetml/2006/main" count="299" uniqueCount="60">
  <si>
    <t xml:space="preserve"> </t>
  </si>
  <si>
    <t>달력 설정</t>
  </si>
  <si>
    <t>연도</t>
  </si>
  <si>
    <t>주 시작</t>
  </si>
  <si>
    <t>일요일</t>
  </si>
  <si>
    <t>메모</t>
    <phoneticPr fontId="1" type="noConversion"/>
  </si>
  <si>
    <t>ㄱ60</t>
    <phoneticPr fontId="28" type="noConversion"/>
  </si>
  <si>
    <t>ㄱ</t>
    <phoneticPr fontId="28" type="noConversion"/>
  </si>
  <si>
    <t>● 건강체조/스트레칭
● 방역소독
● 전체회의</t>
    <phoneticPr fontId="28" type="noConversion"/>
  </si>
  <si>
    <t>● 건강체조/스트레칭
● 방역소독</t>
    <phoneticPr fontId="28" type="noConversion"/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</si>
  <si>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● 산업안전보건교육</t>
    </r>
    <r>
      <rPr>
        <b/>
        <sz val="10"/>
        <color theme="1" tint="0.14999847407452621"/>
        <rFont val="Malgun Gothic"/>
        <family val="3"/>
        <charset val="129"/>
      </rPr>
      <t>1</t>
    </r>
    <phoneticPr fontId="28" type="noConversion"/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</si>
  <si>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</t>
    </r>
    <r>
      <rPr>
        <b/>
        <sz val="10"/>
        <color theme="5" tint="-0.249977111117893"/>
        <rFont val="Malgun Gothic"/>
        <family val="3"/>
        <charset val="129"/>
      </rPr>
      <t>● 장애인인권교육</t>
    </r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</si>
  <si>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/>
    </r>
    <phoneticPr fontId="28" type="noConversion"/>
  </si>
  <si>
    <t>● 건강체조/스트레칭
● 방역소독
● 재활상담</t>
    <phoneticPr fontId="28" type="noConversion"/>
  </si>
  <si>
    <t>신정</t>
    <phoneticPr fontId="28" type="noConversion"/>
  </si>
  <si>
    <t>● 건강체조/스트레칭
● 방역소독</t>
  </si>
  <si>
    <r>
      <t>● 건강체조/스트레칭
● 방역소독</t>
    </r>
    <r>
      <rPr>
        <b/>
        <sz val="10"/>
        <color rgb="FF0070C0"/>
        <rFont val="Malgun Gothic"/>
        <family val="3"/>
        <charset val="129"/>
      </rPr>
      <t xml:space="preserve">
● 산업안전보건교육1</t>
    </r>
  </si>
  <si>
    <r>
      <t>● 건강체조/스트레칭
● 방역소독</t>
    </r>
    <r>
      <rPr>
        <b/>
        <sz val="10"/>
        <color rgb="FF0070C0"/>
        <rFont val="Malgun Gothic"/>
        <family val="3"/>
        <charset val="129"/>
      </rPr>
      <t xml:space="preserve">
● 산업안전보건교육1</t>
    </r>
    <phoneticPr fontId="28" type="noConversion"/>
  </si>
  <si>
    <t>설날</t>
    <phoneticPr fontId="28" type="noConversion"/>
  </si>
  <si>
    <t>대체공휴일</t>
    <phoneticPr fontId="28" type="noConversion"/>
  </si>
  <si>
    <t>삼일절</t>
    <phoneticPr fontId="28" type="noConversion"/>
  </si>
  <si>
    <r>
      <t>● 건강체조/스트레칭
● 방역소독</t>
    </r>
    <r>
      <rPr>
        <b/>
        <sz val="10"/>
        <color rgb="FF9900FF"/>
        <rFont val="Malgun Gothic"/>
        <family val="3"/>
        <charset val="129"/>
      </rPr>
      <t xml:space="preserve">
● 장애인인식개선4</t>
    </r>
  </si>
  <si>
    <t>근로자의 날</t>
    <phoneticPr fontId="28" type="noConversion"/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</si>
  <si>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</t>
    </r>
    <r>
      <rPr>
        <b/>
        <sz val="10"/>
        <color theme="9"/>
        <rFont val="Malgun Gothic"/>
        <family val="3"/>
        <charset val="129"/>
      </rPr>
      <t>● 긴급복지의무자교육</t>
    </r>
  </si>
  <si>
    <t>현충일</t>
    <phoneticPr fontId="28" type="noConversion"/>
  </si>
  <si>
    <r>
      <t>● 건강체조/스트레칭
● 방역소독</t>
    </r>
    <r>
      <rPr>
        <b/>
        <sz val="10"/>
        <color theme="9" tint="-0.249977111117893"/>
        <rFont val="Malgun Gothic"/>
        <family val="3"/>
        <charset val="129"/>
      </rPr>
      <t xml:space="preserve">
● 직장내성희롱예방</t>
    </r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</si>
  <si>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● 산업안전보건교육</t>
    </r>
    <phoneticPr fontId="28" type="noConversion"/>
  </si>
  <si>
    <r>
      <t>● 건강체조/스트레칭
● 방역소독</t>
    </r>
    <r>
      <rPr>
        <b/>
        <sz val="10"/>
        <color theme="5" tint="-0.499984740745262"/>
        <rFont val="Malgun Gothic"/>
        <family val="3"/>
        <charset val="129"/>
      </rPr>
      <t xml:space="preserve">
● 개인정보보호</t>
    </r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</si>
  <si>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</t>
    </r>
    <r>
      <rPr>
        <b/>
        <sz val="10"/>
        <color rgb="FF00B050"/>
        <rFont val="Malgun Gothic"/>
        <family val="3"/>
        <charset val="129"/>
      </rPr>
      <t>● 장애인학대 및 성범죄 신고의무자교육</t>
    </r>
  </si>
  <si>
    <t>성탄절</t>
    <phoneticPr fontId="28" type="noConversion"/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</si>
  <si>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</t>
    </r>
    <r>
      <rPr>
        <b/>
        <sz val="10"/>
        <color rgb="FFC00000"/>
        <rFont val="Malgun Gothic"/>
        <family val="3"/>
        <charset val="129"/>
      </rPr>
      <t>● 퇴직연금</t>
    </r>
  </si>
  <si>
    <t>● 건강체조/스트레칭
● 방역소독
● 종무식</t>
    <phoneticPr fontId="28" type="noConversion"/>
  </si>
  <si>
    <t>● 건강체조/스트레칭
● 방역소독
● 전체회의
● 재활상담</t>
    <phoneticPr fontId="28" type="noConversion"/>
  </si>
  <si>
    <r>
      <t>● 건강체조/스트레칭
● 방역소독</t>
    </r>
    <r>
      <rPr>
        <b/>
        <sz val="10"/>
        <color rgb="FF2942F7"/>
        <rFont val="Malgun Gothic"/>
        <family val="3"/>
        <charset val="129"/>
      </rPr>
      <t xml:space="preserve">
● 산업안전보건교육
</t>
    </r>
    <r>
      <rPr>
        <b/>
        <sz val="10"/>
        <color theme="1"/>
        <rFont val="Malgun Gothic"/>
        <family val="3"/>
        <charset val="129"/>
      </rPr>
      <t>● 재활상담</t>
    </r>
    <phoneticPr fontId="28" type="noConversion"/>
  </si>
  <si>
    <t>● 건강체조/스트레칭
● 재활상담
● 방역소독</t>
    <phoneticPr fontId="28" type="noConversion"/>
  </si>
  <si>
    <r>
      <t xml:space="preserve">※의무교육 </t>
    </r>
    <r>
      <rPr>
        <b/>
        <sz val="11"/>
        <color rgb="FF2942F7"/>
        <rFont val="HY견고딕"/>
        <family val="1"/>
        <charset val="129"/>
      </rPr>
      <t xml:space="preserve"> 1 : 산업안전보건  </t>
    </r>
    <r>
      <rPr>
        <b/>
        <sz val="11"/>
        <color theme="1" tint="0.14999847407452621"/>
        <rFont val="HY견고딕"/>
        <family val="1"/>
        <charset val="129"/>
      </rPr>
      <t xml:space="preserve"> </t>
    </r>
    <r>
      <rPr>
        <b/>
        <sz val="11"/>
        <color rgb="FF4C7731"/>
        <rFont val="HY견고딕"/>
        <family val="1"/>
        <charset val="129"/>
      </rPr>
      <t xml:space="preserve"> </t>
    </r>
    <r>
      <rPr>
        <b/>
        <sz val="11"/>
        <color theme="9" tint="-0.249977111117893"/>
        <rFont val="HY견고딕"/>
        <family val="1"/>
        <charset val="129"/>
      </rPr>
      <t xml:space="preserve">2 : 직장내 성희롱예방  </t>
    </r>
    <r>
      <rPr>
        <b/>
        <sz val="11"/>
        <color theme="1" tint="0.14999847407452621"/>
        <rFont val="HY견고딕"/>
        <family val="1"/>
        <charset val="129"/>
      </rPr>
      <t xml:space="preserve">   </t>
    </r>
    <r>
      <rPr>
        <b/>
        <sz val="11"/>
        <color theme="5" tint="-0.499984740745262"/>
        <rFont val="HY견고딕"/>
        <family val="1"/>
        <charset val="129"/>
      </rPr>
      <t>3 : 개인정보보호</t>
    </r>
    <r>
      <rPr>
        <b/>
        <sz val="11"/>
        <color theme="1" tint="0.14999847407452621"/>
        <rFont val="HY견고딕"/>
        <family val="1"/>
        <charset val="129"/>
      </rPr>
      <t xml:space="preserve">     
</t>
    </r>
    <r>
      <rPr>
        <b/>
        <sz val="11"/>
        <color theme="5" tint="-0.249977111117893"/>
        <rFont val="HY견고딕"/>
        <family val="1"/>
        <charset val="129"/>
      </rPr>
      <t>4 : 장애인인권</t>
    </r>
    <r>
      <rPr>
        <b/>
        <sz val="11"/>
        <color theme="1" tint="0.14999847407452621"/>
        <rFont val="HY견고딕"/>
        <family val="1"/>
        <charset val="129"/>
      </rPr>
      <t xml:space="preserve">   </t>
    </r>
    <r>
      <rPr>
        <b/>
        <sz val="11"/>
        <color rgb="FF0044CC"/>
        <rFont val="HY견고딕"/>
        <family val="1"/>
        <charset val="129"/>
      </rPr>
      <t xml:space="preserve"> 5 : 장애인인식개선</t>
    </r>
    <r>
      <rPr>
        <b/>
        <sz val="11"/>
        <color theme="1" tint="0.14999847407452621"/>
        <rFont val="HY견고딕"/>
        <family val="1"/>
        <charset val="129"/>
      </rPr>
      <t xml:space="preserve">   </t>
    </r>
    <r>
      <rPr>
        <b/>
        <sz val="11"/>
        <color rgb="FFF757B2"/>
        <rFont val="HY견고딕"/>
        <family val="1"/>
        <charset val="129"/>
      </rPr>
      <t>6 : 직장내 괴롭힘 예방</t>
    </r>
    <r>
      <rPr>
        <b/>
        <sz val="11"/>
        <color theme="1" tint="0.14999847407452621"/>
        <rFont val="HY견고딕"/>
        <family val="1"/>
        <charset val="129"/>
      </rPr>
      <t xml:space="preserve">    </t>
    </r>
    <r>
      <rPr>
        <b/>
        <sz val="11"/>
        <color rgb="FFFF0000"/>
        <rFont val="HY견고딕"/>
        <family val="1"/>
        <charset val="129"/>
      </rPr>
      <t xml:space="preserve">7 : 퇴직연금 </t>
    </r>
    <r>
      <rPr>
        <b/>
        <sz val="11"/>
        <color theme="1" tint="0.14999847407452621"/>
        <rFont val="HY견고딕"/>
        <family val="1"/>
        <charset val="129"/>
      </rPr>
      <t xml:space="preserve">    
</t>
    </r>
    <r>
      <rPr>
        <b/>
        <sz val="11"/>
        <color rgb="FF92D050"/>
        <rFont val="HY견고딕"/>
        <family val="1"/>
        <charset val="129"/>
      </rPr>
      <t>8 : 노인, 장애인, 아동 학대 성범죄 신고 의무, 긴급복지 신고의무자</t>
    </r>
    <r>
      <rPr>
        <b/>
        <sz val="11"/>
        <color rgb="FF7030A0"/>
        <rFont val="HY견고딕"/>
        <family val="1"/>
        <charset val="129"/>
      </rPr>
      <t xml:space="preserve"> 9 :자살예방교육</t>
    </r>
    <phoneticPr fontId="28" type="noConversion"/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</si>
  <si>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</t>
    </r>
    <r>
      <rPr>
        <b/>
        <sz val="10"/>
        <color rgb="FFF757B2"/>
        <rFont val="Malgun Gothic"/>
        <family val="3"/>
        <charset val="129"/>
      </rPr>
      <t>● 직장내 괴롭힘예방교육</t>
    </r>
    <phoneticPr fontId="28" type="noConversion"/>
  </si>
  <si>
    <r>
      <t xml:space="preserve">● 건강체조/스트레칭
● 방역소독
● 재활상담
</t>
    </r>
    <r>
      <rPr>
        <b/>
        <sz val="10"/>
        <color rgb="FF2942F7"/>
        <rFont val="Malgun Gothic"/>
        <family val="3"/>
        <charset val="129"/>
      </rPr>
      <t>● 산업안전보건교육</t>
    </r>
    <phoneticPr fontId="28" type="noConversion"/>
  </si>
  <si>
    <r>
      <t>● 건강체조/스트레칭
● 방역소독</t>
    </r>
    <r>
      <rPr>
        <b/>
        <sz val="10"/>
        <color theme="1"/>
        <rFont val="Malgun Gothic"/>
        <family val="3"/>
        <charset val="129"/>
      </rPr>
      <t xml:space="preserve">
● 재활상담
</t>
    </r>
    <r>
      <rPr>
        <b/>
        <sz val="10"/>
        <color rgb="FFF757B2"/>
        <rFont val="Malgun Gothic"/>
        <family val="3"/>
        <charset val="129"/>
      </rPr>
      <t>● 직장내성희롱예방6</t>
    </r>
    <phoneticPr fontId="1" type="noConversion"/>
  </si>
  <si>
    <t>어린이날
부처님 오신 날</t>
    <phoneticPr fontId="28" type="noConversion"/>
  </si>
  <si>
    <t>● 시무식
● 건강체조/스트레칭
● 방역소독</t>
    <phoneticPr fontId="28" type="noConversion"/>
  </si>
  <si>
    <r>
      <rPr>
        <b/>
        <sz val="10"/>
        <color rgb="FFFF0000"/>
        <rFont val="Malgun Gothic"/>
        <family val="3"/>
        <charset val="129"/>
      </rPr>
      <t>광복절</t>
    </r>
    <r>
      <rPr>
        <b/>
        <sz val="10"/>
        <color theme="1" tint="0.14999847407452621"/>
        <rFont val="Malgun Gothic"/>
        <family val="3"/>
        <charset val="129"/>
      </rPr>
      <t/>
    </r>
    <phoneticPr fontId="28" type="noConversion"/>
  </si>
  <si>
    <t xml:space="preserve">           개천절</t>
    <phoneticPr fontId="28" type="noConversion"/>
  </si>
  <si>
    <t>한글날</t>
    <phoneticPr fontId="28" type="noConversion"/>
  </si>
  <si>
    <t>추석</t>
    <phoneticPr fontId="28" type="noConversion"/>
  </si>
  <si>
    <t xml:space="preserve"> </t>
    <phoneticPr fontId="28" type="noConversion"/>
  </si>
  <si>
    <r>
      <t xml:space="preserve">● 건강체조/스트레칭
● 방역소독
</t>
    </r>
    <r>
      <rPr>
        <b/>
        <sz val="10"/>
        <color rgb="FF9900CC"/>
        <rFont val="Malgun Gothic"/>
        <family val="3"/>
        <charset val="129"/>
      </rPr>
      <t>● 자살예방교육9</t>
    </r>
    <phoneticPr fontId="28" type="noConversion"/>
  </si>
  <si>
    <t>● 건강체조/스트레칭
● 방역소독
● 명절행사</t>
    <phoneticPr fontId="28" type="noConversion"/>
  </si>
  <si>
    <t>● 건강체조/스트레칭
● 명절행사
● 전체회의
● 재활상담</t>
    <phoneticPr fontId="28" type="noConversion"/>
  </si>
  <si>
    <r>
      <t xml:space="preserve">● 건강체조/스트레칭
● 방역소독
</t>
    </r>
    <r>
      <rPr>
        <b/>
        <sz val="10"/>
        <color theme="5" tint="-0.499984740745262"/>
        <rFont val="Malgun Gothic"/>
        <family val="3"/>
        <charset val="129"/>
      </rPr>
      <t>● 개인정보보호3</t>
    </r>
    <phoneticPr fontId="28" type="noConversion"/>
  </si>
  <si>
    <t>● 건강체조/스트레칭
● 방역소독
● 전체회의
● 최저임금적용제외
   신청</t>
    <phoneticPr fontId="28" type="noConversion"/>
  </si>
  <si>
    <t>● 건강체조/스트레칭
● 방역소독          ● 생활상담          ● 한.직.협 총회</t>
    <phoneticPr fontId="28" type="noConversion"/>
  </si>
  <si>
    <t>● 건강체조/스트레칭
● 방역소독           ● 한.직.협 총회</t>
    <phoneticPr fontId="28" type="noConversion"/>
  </si>
  <si>
    <t>● 건강체조/스트레칭
● 방역소독          ● 생활상담</t>
    <phoneticPr fontId="28" type="noConversion"/>
  </si>
  <si>
    <t>● 건강체조/스트레칭
● 방역소독          ● 정기회의           ● 생활상담</t>
    <phoneticPr fontId="28" type="noConversion"/>
  </si>
  <si>
    <t>● 건강체조/스트레칭
● 방역소독
● 직업평가</t>
    <phoneticPr fontId="28" type="noConversion"/>
  </si>
  <si>
    <r>
      <t>● 건강체조/스트레칭
● 방역소독</t>
    </r>
    <r>
      <rPr>
        <b/>
        <sz val="10"/>
        <color rgb="FF0044CC"/>
        <rFont val="Malgun Gothic"/>
        <family val="3"/>
        <charset val="129"/>
      </rPr>
      <t xml:space="preserve">
● 산업안전보건교육</t>
    </r>
    <r>
      <rPr>
        <b/>
        <sz val="10"/>
        <color theme="1" tint="0.14999847407452621"/>
        <rFont val="Malgun Gothic"/>
        <family val="3"/>
        <charset val="129"/>
      </rPr>
      <t>1
● 직업평가</t>
    </r>
    <phoneticPr fontId="28" type="noConversion"/>
  </si>
  <si>
    <r>
      <t>● 건강체조/스트레칭
● 방역소독</t>
    </r>
    <r>
      <rPr>
        <b/>
        <sz val="10"/>
        <color rgb="FFF757B2"/>
        <rFont val="Malgun Gothic"/>
        <family val="3"/>
        <charset val="129"/>
      </rPr>
      <t xml:space="preserve">
● 직장내괴롭힘예방6
</t>
    </r>
    <r>
      <rPr>
        <b/>
        <sz val="10"/>
        <color theme="1"/>
        <rFont val="Malgun Gothic"/>
        <family val="3"/>
        <charset val="129"/>
      </rPr>
      <t>● 직업평가</t>
    </r>
    <phoneticPr fontId="28" type="noConversion"/>
  </si>
  <si>
    <t xml:space="preserve">
직업평가(8명
3월 6일~3월 25일
보수교육(3명)</t>
    <phoneticPr fontId="28" type="noConversion"/>
  </si>
  <si>
    <t>● 건강체조/스트레칭
● 방역소독
● 운영위원회의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</si>
</sst>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4" formatCode="_-&quot;₩&quot;* #,##0.00_-;\-&quot;₩&quot;* #,##0.00_-;_-&quot;₩&quot;* &quot;-&quot;??_-;_-@_-"/>
    <numFmt numFmtId="176" formatCode="_(* #,##0_);_(* \(#,##0\);_(* &quot;-&quot;_);_(@_)"/>
    <numFmt numFmtId="177" formatCode="_(* #,##0.00_);_(* \(#,##0.00\);_(* &quot;-&quot;??_);_(@_)"/>
    <numFmt numFmtId="178" formatCode="d"/>
  </numFmts>
  <fonts count="77">
    <font>
      <sz val="11"/>
      <color theme="1" tint="0.24994659260841701"/>
      <name val="Malgun Gothic"/>
      <family val="2"/>
    </font>
    <font>
      <sz val="8"/>
      <name val="Arial"/>
      <family val="2"/>
    </font>
    <font>
      <sz val="11"/>
      <color theme="1"/>
      <name val="Malgun Gothic"/>
      <family val="2"/>
    </font>
    <font>
      <sz val="11"/>
      <color indexed="63"/>
      <name val="Malgun Gothic"/>
      <family val="2"/>
    </font>
    <font>
      <b/>
      <sz val="11"/>
      <color theme="0"/>
      <name val="Malgun Gothic"/>
      <family val="2"/>
    </font>
    <font>
      <sz val="11"/>
      <color theme="0"/>
      <name val="Malgun Gothic"/>
      <family val="2"/>
    </font>
    <font>
      <b/>
      <sz val="14"/>
      <color theme="0"/>
      <name val="Malgun Gothic"/>
      <family val="2"/>
    </font>
    <font>
      <sz val="11"/>
      <color rgb="FF9C0006"/>
      <name val="Malgun Gothic"/>
      <family val="2"/>
    </font>
    <font>
      <b/>
      <sz val="11"/>
      <color rgb="FFFA7D00"/>
      <name val="Malgun Gothic"/>
      <family val="2"/>
    </font>
    <font>
      <sz val="11"/>
      <color theme="1" tint="0.34998626667073579"/>
      <name val="Malgun Gothic"/>
      <family val="2"/>
    </font>
    <font>
      <i/>
      <sz val="11"/>
      <color rgb="FF7F7F7F"/>
      <name val="Malgun Gothic"/>
      <family val="2"/>
    </font>
    <font>
      <sz val="11"/>
      <color rgb="FF006100"/>
      <name val="Malgun Gothic"/>
      <family val="2"/>
    </font>
    <font>
      <sz val="11"/>
      <color theme="4" tint="-0.24994659260841701"/>
      <name val="Malgun Gothic"/>
      <family val="2"/>
    </font>
    <font>
      <sz val="11"/>
      <color theme="1" tint="0.24994659260841701"/>
      <name val="Malgun Gothic"/>
      <family val="2"/>
    </font>
    <font>
      <b/>
      <sz val="11"/>
      <color theme="1" tint="0.34998626667073579"/>
      <name val="Malgun Gothic"/>
      <family val="2"/>
    </font>
    <font>
      <sz val="11"/>
      <color rgb="FF3F3F76"/>
      <name val="Malgun Gothic"/>
      <family val="2"/>
    </font>
    <font>
      <sz val="11"/>
      <color rgb="FFFA7D00"/>
      <name val="Malgun Gothic"/>
      <family val="2"/>
    </font>
    <font>
      <sz val="11"/>
      <color rgb="FF9C5700"/>
      <name val="Malgun Gothic"/>
      <family val="2"/>
    </font>
    <font>
      <b/>
      <sz val="11"/>
      <color rgb="FF3F3F3F"/>
      <name val="Malgun Gothic"/>
      <family val="2"/>
    </font>
    <font>
      <sz val="35"/>
      <color theme="4"/>
      <name val="Malgun Gothic"/>
      <family val="2"/>
    </font>
    <font>
      <b/>
      <sz val="11"/>
      <color theme="1"/>
      <name val="Malgun Gothic"/>
      <family val="2"/>
    </font>
    <font>
      <sz val="11"/>
      <color rgb="FFFF0000"/>
      <name val="Malgun Gothic"/>
      <family val="2"/>
    </font>
    <font>
      <sz val="12"/>
      <color theme="4" tint="-0.24994659260841701"/>
      <name val="Malgun Gothic"/>
      <family val="2"/>
    </font>
    <font>
      <sz val="11"/>
      <name val="Malgun Gothic"/>
      <family val="2"/>
    </font>
    <font>
      <sz val="11"/>
      <color theme="1" tint="0.14999847407452621"/>
      <name val="Malgun Gothic"/>
      <family val="3"/>
      <charset val="129"/>
    </font>
    <font>
      <sz val="35"/>
      <color theme="1" tint="0.14999847407452621"/>
      <name val="Malgun Gothic"/>
      <family val="3"/>
      <charset val="129"/>
    </font>
    <font>
      <sz val="12"/>
      <color theme="1" tint="0.14999847407452621"/>
      <name val="Malgun Gothic"/>
      <family val="3"/>
      <charset val="129"/>
    </font>
    <font>
      <sz val="10"/>
      <color theme="1" tint="0.14999847407452621"/>
      <name val="Malgun Gothic"/>
      <family val="3"/>
      <charset val="129"/>
    </font>
    <font>
      <sz val="8"/>
      <name val="돋움"/>
      <family val="3"/>
      <charset val="129"/>
    </font>
    <font>
      <b/>
      <sz val="36"/>
      <color theme="5" tint="-0.499984740745262"/>
      <name val="Malgun Gothic"/>
      <family val="3"/>
      <charset val="129"/>
    </font>
    <font>
      <sz val="12"/>
      <color rgb="FFFF0000"/>
      <name val="Malgun Gothic"/>
      <family val="3"/>
      <charset val="129"/>
    </font>
    <font>
      <b/>
      <sz val="12"/>
      <color theme="1" tint="0.14999847407452621"/>
      <name val="Malgun Gothic"/>
      <family val="3"/>
      <charset val="129"/>
    </font>
    <font>
      <b/>
      <sz val="12"/>
      <color rgb="FFFF0000"/>
      <name val="Malgun Gothic"/>
      <family val="3"/>
      <charset val="129"/>
    </font>
    <font>
      <b/>
      <sz val="12"/>
      <name val="Malgun Gothic"/>
      <family val="3"/>
      <charset val="129"/>
    </font>
    <font>
      <b/>
      <sz val="12"/>
      <color rgb="FF0070C0"/>
      <name val="Malgun Gothic"/>
      <family val="3"/>
      <charset val="129"/>
    </font>
    <font>
      <b/>
      <sz val="12"/>
      <color theme="1"/>
      <name val="Malgun Gothic"/>
      <family val="3"/>
      <charset val="129"/>
    </font>
    <font>
      <b/>
      <sz val="11"/>
      <color theme="1"/>
      <name val="Malgun Gothic"/>
      <family val="3"/>
      <charset val="129"/>
    </font>
    <font>
      <sz val="10"/>
      <color rgb="FFFF0000"/>
      <name val="Malgun Gothic"/>
      <family val="3"/>
      <charset val="129"/>
    </font>
    <font>
      <b/>
      <sz val="26"/>
      <color theme="1"/>
      <name val="Malgun Gothic"/>
      <family val="3"/>
      <charset val="129"/>
    </font>
    <font>
      <b/>
      <sz val="11"/>
      <color theme="1" tint="0.14999847407452621"/>
      <name val="Malgun Gothic"/>
      <family val="3"/>
      <charset val="129"/>
    </font>
    <font>
      <sz val="11"/>
      <color rgb="FFFF0000"/>
      <name val="Malgun Gothic"/>
      <family val="3"/>
      <charset val="129"/>
    </font>
    <font>
      <sz val="11"/>
      <color rgb="FF0070C0"/>
      <name val="Malgun Gothic"/>
      <family val="3"/>
      <charset val="129"/>
    </font>
    <font>
      <sz val="35"/>
      <color rgb="FF0070C0"/>
      <name val="Malgun Gothic"/>
      <family val="3"/>
      <charset val="129"/>
    </font>
    <font>
      <b/>
      <sz val="10"/>
      <color rgb="FFFF0000"/>
      <name val="Malgun Gothic"/>
      <family val="3"/>
      <charset val="129"/>
    </font>
    <font>
      <b/>
      <sz val="10"/>
      <color theme="1" tint="0.14999847407452621"/>
      <name val="Malgun Gothic"/>
      <family val="3"/>
      <charset val="129"/>
    </font>
    <font>
      <b/>
      <sz val="10"/>
      <color rgb="FF0070C0"/>
      <name val="Malgun Gothic"/>
      <family val="3"/>
      <charset val="129"/>
    </font>
    <font>
      <b/>
      <sz val="10"/>
      <color rgb="FFFF0000"/>
      <name val="나눔고딕"/>
      <family val="3"/>
      <charset val="129"/>
    </font>
    <font>
      <b/>
      <sz val="10"/>
      <color rgb="FF0044CC"/>
      <name val="Malgun Gothic"/>
      <family val="3"/>
      <charset val="129"/>
    </font>
    <font>
      <b/>
      <sz val="10"/>
      <color rgb="FF9900FF"/>
      <name val="Malgun Gothic"/>
      <family val="3"/>
      <charset val="129"/>
    </font>
    <font>
      <b/>
      <sz val="10"/>
      <color theme="5" tint="-0.249977111117893"/>
      <name val="Malgun Gothic"/>
      <family val="3"/>
      <charset val="129"/>
    </font>
    <font>
      <b/>
      <sz val="12"/>
      <color theme="5" tint="-0.249977111117893"/>
      <name val="Malgun Gothic"/>
      <family val="3"/>
      <charset val="129"/>
    </font>
    <font>
      <b/>
      <sz val="10"/>
      <color theme="9" tint="-0.249977111117893"/>
      <name val="Malgun Gothic"/>
      <family val="3"/>
      <charset val="129"/>
    </font>
    <font>
      <sz val="11"/>
      <color rgb="FF0044CC"/>
      <name val="Malgun Gothic"/>
      <family val="3"/>
      <charset val="129"/>
    </font>
    <font>
      <sz val="35"/>
      <color rgb="FF0044CC"/>
      <name val="Malgun Gothic"/>
      <family val="3"/>
      <charset val="129"/>
    </font>
    <font>
      <b/>
      <sz val="12"/>
      <color rgb="FF0044CC"/>
      <name val="Malgun Gothic"/>
      <family val="3"/>
      <charset val="129"/>
    </font>
    <font>
      <b/>
      <sz val="10"/>
      <color rgb="FFF757B2"/>
      <name val="Malgun Gothic"/>
      <family val="3"/>
      <charset val="129"/>
    </font>
    <font>
      <b/>
      <sz val="10"/>
      <color theme="5" tint="-0.499984740745262"/>
      <name val="Malgun Gothic"/>
      <family val="3"/>
      <charset val="129"/>
    </font>
    <font>
      <b/>
      <sz val="10"/>
      <color rgb="FF00B050"/>
      <name val="Malgun Gothic"/>
      <family val="3"/>
      <charset val="129"/>
    </font>
    <font>
      <b/>
      <sz val="10"/>
      <color rgb="FF2942F7"/>
      <name val="Malgun Gothic"/>
      <family val="3"/>
      <charset val="129"/>
    </font>
    <font>
      <b/>
      <sz val="10"/>
      <color theme="4" tint="-0.249977111117893"/>
      <name val="Malgun Gothic"/>
      <family val="3"/>
      <charset val="129"/>
    </font>
    <font>
      <b/>
      <sz val="10"/>
      <color theme="1"/>
      <name val="Malgun Gothic"/>
      <family val="3"/>
      <charset val="129"/>
    </font>
    <font>
      <b/>
      <sz val="10"/>
      <color theme="9"/>
      <name val="Malgun Gothic"/>
      <family val="3"/>
      <charset val="129"/>
    </font>
    <font>
      <b/>
      <sz val="10"/>
      <color rgb="FFC00000"/>
      <name val="Malgun Gothic"/>
      <family val="3"/>
      <charset val="129"/>
    </font>
    <font>
      <b/>
      <sz val="12"/>
      <color theme="4" tint="-0.249977111117893"/>
      <name val="Malgun Gothic"/>
      <family val="3"/>
      <charset val="129"/>
    </font>
    <font>
      <b/>
      <sz val="11"/>
      <color theme="1" tint="0.14999847407452621"/>
      <name val="HY견고딕"/>
      <family val="1"/>
      <charset val="129"/>
    </font>
    <font>
      <b/>
      <sz val="11"/>
      <color rgb="FF2942F7"/>
      <name val="HY견고딕"/>
      <family val="1"/>
      <charset val="129"/>
    </font>
    <font>
      <b/>
      <sz val="11"/>
      <color rgb="FF4C7731"/>
      <name val="HY견고딕"/>
      <family val="1"/>
      <charset val="129"/>
    </font>
    <font>
      <b/>
      <sz val="11"/>
      <color theme="9" tint="-0.249977111117893"/>
      <name val="HY견고딕"/>
      <family val="1"/>
      <charset val="129"/>
    </font>
    <font>
      <b/>
      <sz val="11"/>
      <color theme="5" tint="-0.499984740745262"/>
      <name val="HY견고딕"/>
      <family val="1"/>
      <charset val="129"/>
    </font>
    <font>
      <b/>
      <sz val="11"/>
      <color theme="5" tint="-0.249977111117893"/>
      <name val="HY견고딕"/>
      <family val="1"/>
      <charset val="129"/>
    </font>
    <font>
      <b/>
      <sz val="11"/>
      <color rgb="FF0044CC"/>
      <name val="HY견고딕"/>
      <family val="1"/>
      <charset val="129"/>
    </font>
    <font>
      <b/>
      <sz val="11"/>
      <color rgb="FFF757B2"/>
      <name val="HY견고딕"/>
      <family val="1"/>
      <charset val="129"/>
    </font>
    <font>
      <b/>
      <sz val="11"/>
      <color rgb="FFFF0000"/>
      <name val="HY견고딕"/>
      <family val="1"/>
      <charset val="129"/>
    </font>
    <font>
      <b/>
      <sz val="11"/>
      <color rgb="FF92D050"/>
      <name val="HY견고딕"/>
      <family val="1"/>
      <charset val="129"/>
    </font>
    <font>
      <b/>
      <sz val="11"/>
      <color rgb="FF7030A0"/>
      <name val="HY견고딕"/>
      <family val="1"/>
      <charset val="129"/>
    </font>
    <font>
      <b/>
      <sz val="10"/>
      <color rgb="FF9900CC"/>
      <name val="Malgun Gothic"/>
      <family val="3"/>
      <charset val="129"/>
    </font>
    <font>
      <b/>
      <sz val="12"/>
      <color theme="0"/>
      <name val="Malgun Gothic"/>
      <family val="3"/>
      <charset val="129"/>
    </font>
  </fonts>
  <fills count="3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1">
    <xf numFmtId="0" fontId="0" fillId="0" borderId="0">
      <alignment vertical="top"/>
    </xf>
    <xf numFmtId="0" fontId="3" fillId="2" borderId="0" applyNumberFormat="0" applyBorder="0" applyAlignment="0" applyProtection="0"/>
    <xf numFmtId="0" fontId="12" fillId="0" borderId="3" applyNumberFormat="0" applyFill="0" applyProtection="0">
      <alignment horizontal="left" vertical="center" indent="1"/>
    </xf>
    <xf numFmtId="0" fontId="4" fillId="3" borderId="1" applyNumberFormat="0" applyAlignment="0" applyProtection="0"/>
    <xf numFmtId="0" fontId="6" fillId="4" borderId="2" applyNumberFormat="0" applyProtection="0">
      <alignment vertical="center"/>
    </xf>
    <xf numFmtId="0" fontId="19" fillId="0" borderId="0" applyFill="0" applyBorder="0" applyProtection="0">
      <alignment vertical="center"/>
    </xf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" fillId="5" borderId="0" applyBorder="0" applyProtection="0">
      <alignment horizontal="left" vertical="top" wrapText="1" indent="1"/>
    </xf>
    <xf numFmtId="178" fontId="9" fillId="0" borderId="0">
      <alignment horizontal="left" indent="1"/>
    </xf>
    <xf numFmtId="0" fontId="23" fillId="5" borderId="0" applyNumberFormat="0" applyFont="0" applyBorder="0" applyAlignment="0">
      <alignment horizontal="left" vertical="center" indent="1"/>
    </xf>
    <xf numFmtId="0" fontId="22" fillId="0" borderId="0">
      <alignment horizontal="left" indent="1"/>
    </xf>
    <xf numFmtId="0" fontId="12" fillId="0" borderId="0" applyFill="0" applyProtection="0"/>
    <xf numFmtId="0" fontId="13" fillId="0" borderId="0" applyFill="0" applyProtection="0"/>
    <xf numFmtId="0" fontId="11" fillId="10" borderId="0" applyNumberFormat="0" applyBorder="0" applyAlignment="0" applyProtection="0"/>
    <xf numFmtId="0" fontId="7" fillId="11" borderId="0" applyNumberFormat="0" applyBorder="0" applyAlignment="0" applyProtection="0"/>
    <xf numFmtId="0" fontId="17" fillId="12" borderId="0" applyNumberFormat="0" applyBorder="0" applyAlignment="0" applyProtection="0"/>
    <xf numFmtId="0" fontId="15" fillId="13" borderId="5" applyNumberFormat="0" applyAlignment="0" applyProtection="0"/>
    <xf numFmtId="0" fontId="18" fillId="14" borderId="6" applyNumberFormat="0" applyAlignment="0" applyProtection="0"/>
    <xf numFmtId="0" fontId="8" fillId="14" borderId="5" applyNumberFormat="0" applyAlignment="0" applyProtection="0"/>
    <xf numFmtId="0" fontId="16" fillId="0" borderId="7" applyNumberFormat="0" applyFill="0" applyAlignment="0" applyProtection="0"/>
    <xf numFmtId="0" fontId="4" fillId="15" borderId="8" applyNumberFormat="0" applyAlignment="0" applyProtection="0"/>
    <xf numFmtId="0" fontId="21" fillId="0" borderId="0" applyNumberFormat="0" applyFill="0" applyBorder="0" applyAlignment="0" applyProtection="0"/>
    <xf numFmtId="0" fontId="13" fillId="16" borderId="9" applyNumberFormat="0" applyFont="0" applyAlignment="0" applyProtection="0"/>
    <xf numFmtId="0" fontId="10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3" fillId="0" borderId="0">
      <alignment vertical="top"/>
    </xf>
  </cellStyleXfs>
  <cellXfs count="103">
    <xf numFmtId="0" fontId="0" fillId="0" borderId="0" xfId="0">
      <alignment vertical="top"/>
    </xf>
    <xf numFmtId="0" fontId="24" fillId="0" borderId="0" xfId="0" applyFont="1">
      <alignment vertical="top"/>
    </xf>
    <xf numFmtId="0" fontId="24" fillId="0" borderId="0" xfId="0" applyFont="1" applyFill="1" applyBorder="1">
      <alignment vertical="top"/>
    </xf>
    <xf numFmtId="0" fontId="24" fillId="0" borderId="0" xfId="2" applyFont="1" applyFill="1" applyBorder="1" applyAlignment="1">
      <alignment vertical="center"/>
    </xf>
    <xf numFmtId="0" fontId="25" fillId="0" borderId="0" xfId="5" applyFont="1" applyFill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Fill="1" applyBorder="1" applyAlignment="1">
      <alignment horizontal="left" vertical="center" indent="1"/>
    </xf>
    <xf numFmtId="0" fontId="27" fillId="0" borderId="0" xfId="0" applyFont="1" applyAlignment="1">
      <alignment horizontal="left" vertical="top" wrapText="1" indent="1"/>
    </xf>
    <xf numFmtId="0" fontId="27" fillId="0" borderId="0" xfId="0" applyFont="1" applyFill="1" applyBorder="1" applyAlignment="1">
      <alignment horizontal="left" vertical="top" wrapText="1" indent="1"/>
    </xf>
    <xf numFmtId="0" fontId="24" fillId="0" borderId="4" xfId="14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 indent="1"/>
    </xf>
    <xf numFmtId="0" fontId="31" fillId="0" borderId="0" xfId="0" applyFont="1" applyFill="1" applyBorder="1" applyAlignment="1">
      <alignment horizontal="left" vertical="center" indent="1"/>
    </xf>
    <xf numFmtId="0" fontId="35" fillId="0" borderId="0" xfId="0" applyFont="1" applyAlignment="1">
      <alignment horizontal="left" vertical="center" indent="1"/>
    </xf>
    <xf numFmtId="0" fontId="35" fillId="0" borderId="0" xfId="0" applyFont="1" applyFill="1" applyBorder="1" applyAlignment="1">
      <alignment horizontal="left" vertical="center" indent="1"/>
    </xf>
    <xf numFmtId="0" fontId="38" fillId="0" borderId="0" xfId="5" applyFont="1" applyFill="1" applyBorder="1" applyAlignment="1">
      <alignment vertical="center"/>
    </xf>
    <xf numFmtId="0" fontId="32" fillId="9" borderId="11" xfId="2" applyFont="1" applyFill="1" applyBorder="1" applyAlignment="1">
      <alignment horizontal="center" vertical="center"/>
    </xf>
    <xf numFmtId="0" fontId="33" fillId="9" borderId="11" xfId="2" applyFont="1" applyFill="1" applyBorder="1" applyAlignment="1">
      <alignment horizontal="center" vertical="center"/>
    </xf>
    <xf numFmtId="0" fontId="34" fillId="9" borderId="11" xfId="2" applyFont="1" applyFill="1" applyBorder="1" applyAlignment="1">
      <alignment horizontal="center" vertical="center"/>
    </xf>
    <xf numFmtId="178" fontId="32" fillId="0" borderId="11" xfId="12" applyNumberFormat="1" applyFont="1" applyFill="1" applyBorder="1" applyAlignment="1">
      <alignment horizontal="right" indent="1"/>
    </xf>
    <xf numFmtId="178" fontId="35" fillId="0" borderId="11" xfId="12" applyNumberFormat="1" applyFont="1" applyFill="1" applyBorder="1" applyAlignment="1">
      <alignment horizontal="right" indent="1"/>
    </xf>
    <xf numFmtId="178" fontId="34" fillId="0" borderId="11" xfId="12" applyNumberFormat="1" applyFont="1" applyFill="1" applyBorder="1" applyAlignment="1">
      <alignment horizontal="right" indent="1"/>
    </xf>
    <xf numFmtId="0" fontId="37" fillId="0" borderId="11" xfId="0" applyFont="1" applyFill="1" applyBorder="1" applyAlignment="1">
      <alignment horizontal="left" vertical="top" wrapText="1" indent="1"/>
    </xf>
    <xf numFmtId="178" fontId="32" fillId="0" borderId="11" xfId="13" applyNumberFormat="1" applyFont="1" applyFill="1" applyBorder="1" applyAlignment="1">
      <alignment horizontal="right" vertical="center" wrapText="1" indent="1"/>
    </xf>
    <xf numFmtId="178" fontId="31" fillId="0" borderId="11" xfId="13" applyNumberFormat="1" applyFont="1" applyFill="1" applyBorder="1" applyAlignment="1">
      <alignment horizontal="right" vertical="center" wrapText="1" indent="1"/>
    </xf>
    <xf numFmtId="178" fontId="34" fillId="0" borderId="11" xfId="13" applyNumberFormat="1" applyFont="1" applyFill="1" applyBorder="1" applyAlignment="1">
      <alignment horizontal="right" vertical="center" wrapText="1" indent="1"/>
    </xf>
    <xf numFmtId="0" fontId="37" fillId="0" borderId="11" xfId="13" applyFont="1" applyFill="1" applyBorder="1" applyAlignment="1">
      <alignment horizontal="left" vertical="top" wrapText="1" indent="1"/>
    </xf>
    <xf numFmtId="0" fontId="27" fillId="0" borderId="11" xfId="13" applyFont="1" applyFill="1" applyBorder="1" applyAlignment="1">
      <alignment horizontal="left" vertical="top" wrapText="1" indent="1"/>
    </xf>
    <xf numFmtId="178" fontId="32" fillId="0" borderId="11" xfId="12" applyNumberFormat="1" applyFont="1" applyFill="1" applyBorder="1" applyAlignment="1">
      <alignment horizontal="right" vertical="center" indent="1"/>
    </xf>
    <xf numFmtId="178" fontId="31" fillId="0" borderId="11" xfId="12" applyNumberFormat="1" applyFont="1" applyFill="1" applyBorder="1" applyAlignment="1">
      <alignment horizontal="right" vertical="center" indent="1"/>
    </xf>
    <xf numFmtId="178" fontId="34" fillId="0" borderId="11" xfId="12" applyNumberFormat="1" applyFont="1" applyFill="1" applyBorder="1" applyAlignment="1">
      <alignment horizontal="right" vertical="center" indent="1"/>
    </xf>
    <xf numFmtId="178" fontId="35" fillId="0" borderId="11" xfId="12" applyNumberFormat="1" applyFont="1" applyFill="1" applyBorder="1" applyAlignment="1">
      <alignment horizontal="right" vertical="center" indent="1"/>
    </xf>
    <xf numFmtId="178" fontId="35" fillId="0" borderId="11" xfId="13" applyNumberFormat="1" applyFont="1" applyFill="1" applyBorder="1" applyAlignment="1">
      <alignment horizontal="right" vertical="center" wrapText="1" indent="1"/>
    </xf>
    <xf numFmtId="178" fontId="26" fillId="0" borderId="11" xfId="13" applyNumberFormat="1" applyFont="1" applyFill="1" applyBorder="1" applyAlignment="1">
      <alignment horizontal="right" vertical="center" wrapText="1" indent="1"/>
    </xf>
    <xf numFmtId="0" fontId="32" fillId="7" borderId="11" xfId="2" applyFont="1" applyFill="1" applyBorder="1" applyAlignment="1">
      <alignment horizontal="center" vertical="center"/>
    </xf>
    <xf numFmtId="0" fontId="33" fillId="7" borderId="11" xfId="2" applyFont="1" applyFill="1" applyBorder="1" applyAlignment="1">
      <alignment horizontal="center" vertical="center"/>
    </xf>
    <xf numFmtId="0" fontId="34" fillId="7" borderId="11" xfId="2" applyFont="1" applyFill="1" applyBorder="1" applyAlignment="1">
      <alignment horizontal="center" vertical="center"/>
    </xf>
    <xf numFmtId="178" fontId="31" fillId="0" borderId="11" xfId="12" applyNumberFormat="1" applyFont="1" applyFill="1" applyBorder="1" applyAlignment="1">
      <alignment horizontal="right" indent="1"/>
    </xf>
    <xf numFmtId="0" fontId="40" fillId="0" borderId="0" xfId="0" applyFont="1">
      <alignment vertical="top"/>
    </xf>
    <xf numFmtId="178" fontId="30" fillId="0" borderId="11" xfId="13" applyNumberFormat="1" applyFont="1" applyFill="1" applyBorder="1" applyAlignment="1">
      <alignment horizontal="right" vertical="center" wrapText="1" indent="1"/>
    </xf>
    <xf numFmtId="0" fontId="41" fillId="0" borderId="0" xfId="0" applyFont="1">
      <alignment vertical="top"/>
    </xf>
    <xf numFmtId="0" fontId="42" fillId="0" borderId="0" xfId="5" applyFont="1" applyFill="1" applyAlignment="1">
      <alignment horizontal="left" vertical="center"/>
    </xf>
    <xf numFmtId="0" fontId="33" fillId="6" borderId="11" xfId="2" applyFont="1" applyFill="1" applyBorder="1" applyAlignment="1">
      <alignment horizontal="center" vertical="center"/>
    </xf>
    <xf numFmtId="0" fontId="39" fillId="0" borderId="4" xfId="16" applyFont="1" applyFill="1" applyBorder="1" applyAlignment="1">
      <alignment horizontal="center" vertical="center"/>
    </xf>
    <xf numFmtId="0" fontId="32" fillId="6" borderId="11" xfId="2" applyFont="1" applyFill="1" applyBorder="1" applyAlignment="1">
      <alignment horizontal="center" vertical="center"/>
    </xf>
    <xf numFmtId="0" fontId="34" fillId="6" borderId="11" xfId="2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left" vertical="top" wrapText="1" indent="1"/>
    </xf>
    <xf numFmtId="0" fontId="44" fillId="0" borderId="11" xfId="0" applyFont="1" applyFill="1" applyBorder="1" applyAlignment="1">
      <alignment horizontal="left" vertical="top" wrapText="1" indent="1"/>
    </xf>
    <xf numFmtId="0" fontId="45" fillId="0" borderId="11" xfId="0" applyFont="1" applyFill="1" applyBorder="1" applyAlignment="1">
      <alignment horizontal="left" vertical="top" wrapText="1" indent="1"/>
    </xf>
    <xf numFmtId="0" fontId="43" fillId="0" borderId="11" xfId="13" applyFont="1" applyFill="1" applyBorder="1" applyAlignment="1">
      <alignment horizontal="left" vertical="top" wrapText="1" indent="1"/>
    </xf>
    <xf numFmtId="0" fontId="44" fillId="0" borderId="11" xfId="13" applyFont="1" applyFill="1" applyBorder="1" applyAlignment="1">
      <alignment horizontal="left" vertical="top" wrapText="1" indent="1"/>
    </xf>
    <xf numFmtId="0" fontId="33" fillId="8" borderId="11" xfId="2" applyFont="1" applyFill="1" applyBorder="1" applyAlignment="1">
      <alignment horizontal="center" vertical="center"/>
    </xf>
    <xf numFmtId="0" fontId="34" fillId="8" borderId="11" xfId="2" applyFont="1" applyFill="1" applyBorder="1" applyAlignment="1">
      <alignment horizontal="center" vertical="center"/>
    </xf>
    <xf numFmtId="0" fontId="32" fillId="8" borderId="11" xfId="2" applyFont="1" applyFill="1" applyBorder="1" applyAlignment="1">
      <alignment horizontal="center" vertical="center"/>
    </xf>
    <xf numFmtId="0" fontId="44" fillId="0" borderId="0" xfId="0" applyFont="1" applyAlignment="1">
      <alignment horizontal="left" vertical="top" wrapText="1" indent="1"/>
    </xf>
    <xf numFmtId="0" fontId="44" fillId="0" borderId="0" xfId="0" applyFont="1" applyFill="1" applyBorder="1" applyAlignment="1">
      <alignment horizontal="left" vertical="top" wrapText="1" indent="1"/>
    </xf>
    <xf numFmtId="0" fontId="44" fillId="0" borderId="11" xfId="0" applyFont="1" applyFill="1" applyBorder="1" applyAlignment="1">
      <alignment vertical="center" wrapText="1"/>
    </xf>
    <xf numFmtId="0" fontId="44" fillId="0" borderId="0" xfId="0" applyFont="1" applyAlignment="1">
      <alignment horizontal="left" vertical="center" wrapText="1"/>
    </xf>
    <xf numFmtId="0" fontId="44" fillId="0" borderId="11" xfId="0" applyFont="1" applyFill="1" applyBorder="1" applyAlignment="1">
      <alignment horizontal="left" vertical="center" wrapText="1"/>
    </xf>
    <xf numFmtId="0" fontId="44" fillId="0" borderId="0" xfId="0" applyFont="1" applyFill="1" applyBorder="1" applyAlignment="1">
      <alignment horizontal="left" vertical="center" wrapText="1"/>
    </xf>
    <xf numFmtId="0" fontId="44" fillId="0" borderId="11" xfId="13" applyFont="1" applyFill="1" applyBorder="1" applyAlignment="1">
      <alignment horizontal="left" vertical="center" wrapText="1"/>
    </xf>
    <xf numFmtId="0" fontId="44" fillId="0" borderId="0" xfId="0" applyFont="1" applyAlignment="1">
      <alignment vertical="center" wrapText="1"/>
    </xf>
    <xf numFmtId="0" fontId="43" fillId="0" borderId="11" xfId="0" applyFont="1" applyFill="1" applyBorder="1" applyAlignment="1">
      <alignment vertical="center" wrapText="1"/>
    </xf>
    <xf numFmtId="0" fontId="45" fillId="0" borderId="11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178" fontId="50" fillId="0" borderId="11" xfId="12" applyNumberFormat="1" applyFont="1" applyFill="1" applyBorder="1" applyAlignment="1">
      <alignment horizontal="right" vertical="center" indent="1"/>
    </xf>
    <xf numFmtId="0" fontId="52" fillId="0" borderId="0" xfId="0" applyFont="1">
      <alignment vertical="top"/>
    </xf>
    <xf numFmtId="0" fontId="53" fillId="0" borderId="0" xfId="5" applyFont="1" applyFill="1" applyAlignment="1">
      <alignment horizontal="left" vertical="center"/>
    </xf>
    <xf numFmtId="0" fontId="54" fillId="6" borderId="11" xfId="2" applyFont="1" applyFill="1" applyBorder="1" applyAlignment="1">
      <alignment horizontal="center" vertical="center"/>
    </xf>
    <xf numFmtId="178" fontId="54" fillId="0" borderId="11" xfId="12" applyNumberFormat="1" applyFont="1" applyFill="1" applyBorder="1" applyAlignment="1">
      <alignment horizontal="right" indent="1"/>
    </xf>
    <xf numFmtId="178" fontId="54" fillId="0" borderId="11" xfId="13" applyNumberFormat="1" applyFont="1" applyFill="1" applyBorder="1" applyAlignment="1">
      <alignment horizontal="right" vertical="center" wrapText="1" indent="1"/>
    </xf>
    <xf numFmtId="0" fontId="47" fillId="0" borderId="11" xfId="0" applyFont="1" applyFill="1" applyBorder="1" applyAlignment="1">
      <alignment vertical="center" wrapText="1"/>
    </xf>
    <xf numFmtId="178" fontId="54" fillId="0" borderId="11" xfId="12" applyNumberFormat="1" applyFont="1" applyFill="1" applyBorder="1" applyAlignment="1">
      <alignment horizontal="right" vertical="center" indent="1"/>
    </xf>
    <xf numFmtId="0" fontId="44" fillId="0" borderId="11" xfId="0" quotePrefix="1" applyFont="1" applyFill="1" applyBorder="1" applyAlignment="1">
      <alignment horizontal="left" vertical="center" wrapText="1"/>
    </xf>
    <xf numFmtId="0" fontId="43" fillId="0" borderId="11" xfId="13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11" xfId="13" quotePrefix="1" applyFont="1" applyFill="1" applyBorder="1" applyAlignment="1">
      <alignment horizontal="center" vertical="center" wrapText="1"/>
    </xf>
    <xf numFmtId="0" fontId="44" fillId="0" borderId="11" xfId="13" applyFont="1" applyFill="1" applyBorder="1" applyAlignment="1">
      <alignment horizontal="center" vertical="center" wrapText="1"/>
    </xf>
    <xf numFmtId="0" fontId="44" fillId="0" borderId="11" xfId="13" quotePrefix="1" applyFont="1" applyFill="1" applyBorder="1" applyAlignment="1">
      <alignment horizontal="left" vertical="center" wrapText="1"/>
    </xf>
    <xf numFmtId="178" fontId="63" fillId="0" borderId="11" xfId="12" applyNumberFormat="1" applyFont="1" applyFill="1" applyBorder="1" applyAlignment="1">
      <alignment horizontal="right" indent="1"/>
    </xf>
    <xf numFmtId="0" fontId="59" fillId="0" borderId="11" xfId="0" applyFont="1" applyFill="1" applyBorder="1" applyAlignment="1">
      <alignment vertical="center" wrapText="1"/>
    </xf>
    <xf numFmtId="178" fontId="63" fillId="0" borderId="11" xfId="13" applyNumberFormat="1" applyFont="1" applyFill="1" applyBorder="1" applyAlignment="1">
      <alignment horizontal="right" vertical="center" wrapText="1" indent="1"/>
    </xf>
    <xf numFmtId="178" fontId="63" fillId="0" borderId="11" xfId="12" applyNumberFormat="1" applyFont="1" applyFill="1" applyBorder="1" applyAlignment="1">
      <alignment horizontal="right" vertical="center" indent="1"/>
    </xf>
    <xf numFmtId="0" fontId="59" fillId="0" borderId="11" xfId="0" quotePrefix="1" applyFont="1" applyFill="1" applyBorder="1" applyAlignment="1">
      <alignment horizontal="left" vertical="center" wrapText="1"/>
    </xf>
    <xf numFmtId="0" fontId="46" fillId="0" borderId="15" xfId="0" applyFont="1" applyBorder="1" applyAlignment="1">
      <alignment horizontal="center" vertical="center" wrapText="1"/>
    </xf>
    <xf numFmtId="0" fontId="46" fillId="0" borderId="16" xfId="0" applyFont="1" applyBorder="1" applyAlignment="1">
      <alignment horizontal="left" vertical="center" wrapText="1"/>
    </xf>
    <xf numFmtId="0" fontId="27" fillId="0" borderId="11" xfId="0" applyFont="1" applyFill="1" applyBorder="1" applyAlignment="1">
      <alignment horizontal="left" vertical="top" wrapText="1" indent="1"/>
    </xf>
    <xf numFmtId="0" fontId="44" fillId="0" borderId="11" xfId="50" quotePrefix="1" applyFont="1" applyBorder="1" applyAlignment="1">
      <alignment horizontal="left" vertical="center" wrapText="1"/>
    </xf>
    <xf numFmtId="178" fontId="76" fillId="0" borderId="11" xfId="12" applyNumberFormat="1" applyFont="1" applyFill="1" applyBorder="1" applyAlignment="1">
      <alignment horizontal="right" indent="1"/>
    </xf>
    <xf numFmtId="0" fontId="39" fillId="0" borderId="11" xfId="11" applyFont="1" applyFill="1" applyBorder="1" applyAlignment="1">
      <alignment horizontal="left" vertical="center" wrapText="1" indent="1"/>
    </xf>
    <xf numFmtId="0" fontId="64" fillId="0" borderId="11" xfId="11" applyFont="1" applyFill="1" applyBorder="1" applyAlignment="1">
      <alignment horizontal="center" vertical="center" wrapText="1"/>
    </xf>
    <xf numFmtId="0" fontId="27" fillId="0" borderId="11" xfId="11" applyFont="1" applyFill="1" applyBorder="1" applyAlignment="1">
      <alignment horizontal="center" vertical="center" wrapText="1"/>
    </xf>
    <xf numFmtId="0" fontId="33" fillId="6" borderId="0" xfId="15" applyFont="1" applyFill="1" applyBorder="1" applyAlignment="1">
      <alignment horizontal="center" vertical="center"/>
    </xf>
    <xf numFmtId="0" fontId="36" fillId="0" borderId="11" xfId="11" applyFont="1" applyFill="1" applyBorder="1" applyAlignment="1">
      <alignment horizontal="left" vertical="center" wrapText="1" indent="1"/>
    </xf>
    <xf numFmtId="0" fontId="24" fillId="0" borderId="12" xfId="11" applyFont="1" applyFill="1" applyBorder="1" applyAlignment="1">
      <alignment horizontal="left" vertical="center" wrapText="1" indent="1"/>
    </xf>
    <xf numFmtId="0" fontId="24" fillId="0" borderId="13" xfId="11" applyFont="1" applyFill="1" applyBorder="1" applyAlignment="1">
      <alignment horizontal="left" vertical="center" wrapText="1" indent="1"/>
    </xf>
    <xf numFmtId="0" fontId="24" fillId="0" borderId="14" xfId="11" applyFont="1" applyFill="1" applyBorder="1" applyAlignment="1">
      <alignment horizontal="left" vertical="center" wrapText="1" indent="1"/>
    </xf>
    <xf numFmtId="0" fontId="24" fillId="0" borderId="11" xfId="11" applyFont="1" applyFill="1" applyBorder="1" applyAlignment="1">
      <alignment horizontal="left" vertical="center" wrapText="1" indent="1"/>
    </xf>
  </cellXfs>
  <cellStyles count="51">
    <cellStyle name="20% - 강조색1" xfId="29" builtinId="30" customBuiltin="1"/>
    <cellStyle name="20% - 강조색2" xfId="32" builtinId="34" customBuiltin="1"/>
    <cellStyle name="20% - 강조색3" xfId="36" builtinId="38" customBuiltin="1"/>
    <cellStyle name="20% - 강조색4" xfId="40" builtinId="42" customBuiltin="1"/>
    <cellStyle name="20% - 강조색5" xfId="43" builtinId="46" customBuiltin="1"/>
    <cellStyle name="20% - 강조색6" xfId="47" builtinId="50" customBuiltin="1"/>
    <cellStyle name="40% - 강조색1" xfId="1" builtinId="31" customBuiltin="1"/>
    <cellStyle name="40% - 강조색2" xfId="33" builtinId="35" customBuiltin="1"/>
    <cellStyle name="40% - 강조색3" xfId="37" builtinId="39" customBuiltin="1"/>
    <cellStyle name="40% - 강조색4" xfId="41" builtinId="43" customBuiltin="1"/>
    <cellStyle name="40% - 강조색5" xfId="44" builtinId="47" customBuiltin="1"/>
    <cellStyle name="40% - 강조색6" xfId="48" builtinId="51" customBuiltin="1"/>
    <cellStyle name="60% - 강조색1" xfId="30" builtinId="32" customBuiltin="1"/>
    <cellStyle name="60% - 강조색2" xfId="34" builtinId="36" customBuiltin="1"/>
    <cellStyle name="60% - 강조색3" xfId="38" builtinId="40" customBuiltin="1"/>
    <cellStyle name="60% - 강조색4" xfId="42" builtinId="44" customBuiltin="1"/>
    <cellStyle name="60% - 강조색5" xfId="45" builtinId="48" customBuiltin="1"/>
    <cellStyle name="60% - 강조색6" xfId="49" builtinId="52" customBuiltin="1"/>
    <cellStyle name="강조색1" xfId="3" builtinId="29" customBuiltin="1"/>
    <cellStyle name="강조색2" xfId="31" builtinId="33" customBuiltin="1"/>
    <cellStyle name="강조색3" xfId="35" builtinId="37" customBuiltin="1"/>
    <cellStyle name="강조색4" xfId="39" builtinId="41" customBuiltin="1"/>
    <cellStyle name="강조색5" xfId="4" builtinId="45" customBuiltin="1"/>
    <cellStyle name="강조색6" xfId="46" builtinId="49" customBuiltin="1"/>
    <cellStyle name="경고문" xfId="25" builtinId="11" customBuiltin="1"/>
    <cellStyle name="계산" xfId="22" builtinId="22" customBuiltin="1"/>
    <cellStyle name="나쁨" xfId="18" builtinId="27" customBuiltin="1"/>
    <cellStyle name="메모" xfId="26" builtinId="10" customBuiltin="1"/>
    <cellStyle name="백분율" xfId="10" builtinId="5" customBuiltin="1"/>
    <cellStyle name="보통" xfId="19" builtinId="28" customBuiltin="1"/>
    <cellStyle name="설명 텍스트" xfId="27" builtinId="53" customBuiltin="1"/>
    <cellStyle name="설정 항목" xfId="14" xr:uid="{00000000-0005-0000-0000-00000F000000}"/>
    <cellStyle name="셀 확인" xfId="24" builtinId="23" customBuiltin="1"/>
    <cellStyle name="쉼표" xfId="6" builtinId="3" customBuiltin="1"/>
    <cellStyle name="쉼표 [0]" xfId="7" builtinId="6" customBuiltin="1"/>
    <cellStyle name="연결된 셀" xfId="23" builtinId="24" customBuiltin="1"/>
    <cellStyle name="요약" xfId="28" builtinId="25" customBuiltin="1"/>
    <cellStyle name="요일" xfId="12" xr:uid="{00000000-0005-0000-0000-000008000000}"/>
    <cellStyle name="입력" xfId="20" builtinId="20" customBuiltin="1"/>
    <cellStyle name="제목" xfId="5" builtinId="15" customBuiltin="1"/>
    <cellStyle name="제목 1" xfId="2" builtinId="16" customBuiltin="1"/>
    <cellStyle name="제목 2" xfId="15" builtinId="17" customBuiltin="1"/>
    <cellStyle name="제목 3" xfId="16" builtinId="18" customBuiltin="1"/>
    <cellStyle name="제목 4" xfId="11" builtinId="19" customBuiltin="1"/>
    <cellStyle name="좋음" xfId="17" builtinId="26" customBuiltin="1"/>
    <cellStyle name="줄무늬" xfId="13" xr:uid="{00000000-0005-0000-0000-000003000000}"/>
    <cellStyle name="출력" xfId="21" builtinId="21" customBuiltin="1"/>
    <cellStyle name="통화" xfId="8" builtinId="4" customBuiltin="1"/>
    <cellStyle name="통화 [0]" xfId="9" builtinId="7" customBuiltin="1"/>
    <cellStyle name="표준" xfId="0" builtinId="0" customBuiltin="1"/>
    <cellStyle name="표준 2" xfId="50" xr:uid="{B295534B-8516-4F06-B89B-BE5DD6CEAB69}"/>
  </cellStyles>
  <dxfs count="24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  <mruColors>
      <color rgb="FF9900CC"/>
      <color rgb="FFF757B2"/>
      <color rgb="FF2942F7"/>
      <color rgb="FF9900FF"/>
      <color rgb="FF0044CC"/>
      <color rgb="FF4C77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38100</xdr:rowOff>
    </xdr:from>
    <xdr:to>
      <xdr:col>3</xdr:col>
      <xdr:colOff>409575</xdr:colOff>
      <xdr:row>0</xdr:row>
      <xdr:rowOff>730904</xdr:rowOff>
    </xdr:to>
    <xdr:pic>
      <xdr:nvPicPr>
        <xdr:cNvPr id="4" name="_x178075208">
          <a:extLst>
            <a:ext uri="{FF2B5EF4-FFF2-40B4-BE49-F238E27FC236}">
              <a16:creationId xmlns:a16="http://schemas.microsoft.com/office/drawing/2014/main" id="{EBC4D4C3-6EA1-44C7-939C-ECF7084DB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495300</xdr:colOff>
      <xdr:row>0</xdr:row>
      <xdr:rowOff>730904</xdr:rowOff>
    </xdr:to>
    <xdr:pic>
      <xdr:nvPicPr>
        <xdr:cNvPr id="4" name="_x178075208">
          <a:extLst>
            <a:ext uri="{FF2B5EF4-FFF2-40B4-BE49-F238E27FC236}">
              <a16:creationId xmlns:a16="http://schemas.microsoft.com/office/drawing/2014/main" id="{8A44345E-9A9E-4E52-8287-EFE3A501F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0</xdr:row>
      <xdr:rowOff>0</xdr:rowOff>
    </xdr:from>
    <xdr:to>
      <xdr:col>3</xdr:col>
      <xdr:colOff>552450</xdr:colOff>
      <xdr:row>0</xdr:row>
      <xdr:rowOff>692804</xdr:rowOff>
    </xdr:to>
    <xdr:pic>
      <xdr:nvPicPr>
        <xdr:cNvPr id="3" name="_x178075208">
          <a:extLst>
            <a:ext uri="{FF2B5EF4-FFF2-40B4-BE49-F238E27FC236}">
              <a16:creationId xmlns:a16="http://schemas.microsoft.com/office/drawing/2014/main" id="{C4F04F55-26B5-4A83-AF0D-324619408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495300</xdr:colOff>
      <xdr:row>0</xdr:row>
      <xdr:rowOff>730904</xdr:rowOff>
    </xdr:to>
    <xdr:pic>
      <xdr:nvPicPr>
        <xdr:cNvPr id="3" name="_x178075208">
          <a:extLst>
            <a:ext uri="{FF2B5EF4-FFF2-40B4-BE49-F238E27FC236}">
              <a16:creationId xmlns:a16="http://schemas.microsoft.com/office/drawing/2014/main" id="{32392AC7-1CCE-4956-824C-0EF044820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634738</xdr:colOff>
      <xdr:row>0</xdr:row>
      <xdr:rowOff>142875</xdr:rowOff>
    </xdr:from>
    <xdr:to>
      <xdr:col>7</xdr:col>
      <xdr:colOff>1248369</xdr:colOff>
      <xdr:row>0</xdr:row>
      <xdr:rowOff>609599</xdr:rowOff>
    </xdr:to>
    <xdr:pic>
      <xdr:nvPicPr>
        <xdr:cNvPr id="4" name="그림 3" descr="머리글 봄&#10;&#10;Word의 사진 콜라주 : 봄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7092688" y="142875"/>
          <a:ext cx="1880456" cy="46672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0</xdr:row>
      <xdr:rowOff>38100</xdr:rowOff>
    </xdr:from>
    <xdr:to>
      <xdr:col>3</xdr:col>
      <xdr:colOff>495300</xdr:colOff>
      <xdr:row>0</xdr:row>
      <xdr:rowOff>730904</xdr:rowOff>
    </xdr:to>
    <xdr:pic>
      <xdr:nvPicPr>
        <xdr:cNvPr id="3" name="_x178075208">
          <a:extLst>
            <a:ext uri="{FF2B5EF4-FFF2-40B4-BE49-F238E27FC236}">
              <a16:creationId xmlns:a16="http://schemas.microsoft.com/office/drawing/2014/main" id="{2A9DA007-D873-473D-AC0E-9332BC9B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38100</xdr:rowOff>
    </xdr:from>
    <xdr:to>
      <xdr:col>3</xdr:col>
      <xdr:colOff>495300</xdr:colOff>
      <xdr:row>0</xdr:row>
      <xdr:rowOff>730904</xdr:rowOff>
    </xdr:to>
    <xdr:pic>
      <xdr:nvPicPr>
        <xdr:cNvPr id="4" name="_x178075208">
          <a:extLst>
            <a:ext uri="{FF2B5EF4-FFF2-40B4-BE49-F238E27FC236}">
              <a16:creationId xmlns:a16="http://schemas.microsoft.com/office/drawing/2014/main" id="{57C64959-C849-4D4C-9C34-8B2F752F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28575</xdr:rowOff>
    </xdr:from>
    <xdr:to>
      <xdr:col>3</xdr:col>
      <xdr:colOff>514350</xdr:colOff>
      <xdr:row>0</xdr:row>
      <xdr:rowOff>721379</xdr:rowOff>
    </xdr:to>
    <xdr:pic>
      <xdr:nvPicPr>
        <xdr:cNvPr id="3" name="_x178075208">
          <a:extLst>
            <a:ext uri="{FF2B5EF4-FFF2-40B4-BE49-F238E27FC236}">
              <a16:creationId xmlns:a16="http://schemas.microsoft.com/office/drawing/2014/main" id="{2A6B812F-662D-45E2-B59A-C22199686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8575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38100</xdr:rowOff>
    </xdr:from>
    <xdr:to>
      <xdr:col>3</xdr:col>
      <xdr:colOff>781050</xdr:colOff>
      <xdr:row>0</xdr:row>
      <xdr:rowOff>759479</xdr:rowOff>
    </xdr:to>
    <xdr:pic>
      <xdr:nvPicPr>
        <xdr:cNvPr id="7" name="_x178075208">
          <a:extLst>
            <a:ext uri="{FF2B5EF4-FFF2-40B4-BE49-F238E27FC236}">
              <a16:creationId xmlns:a16="http://schemas.microsoft.com/office/drawing/2014/main" id="{3B019DBF-6FD9-4579-B7EE-53065B342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52400"/>
          <a:ext cx="2943225" cy="721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0</xdr:rowOff>
    </xdr:from>
    <xdr:to>
      <xdr:col>3</xdr:col>
      <xdr:colOff>514350</xdr:colOff>
      <xdr:row>0</xdr:row>
      <xdr:rowOff>711854</xdr:rowOff>
    </xdr:to>
    <xdr:pic>
      <xdr:nvPicPr>
        <xdr:cNvPr id="4" name="_x178075208">
          <a:extLst>
            <a:ext uri="{FF2B5EF4-FFF2-40B4-BE49-F238E27FC236}">
              <a16:creationId xmlns:a16="http://schemas.microsoft.com/office/drawing/2014/main" id="{23039C43-8B3F-4700-B40C-BD3362216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2943225" cy="7118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3</xdr:col>
      <xdr:colOff>476250</xdr:colOff>
      <xdr:row>0</xdr:row>
      <xdr:rowOff>740429</xdr:rowOff>
    </xdr:to>
    <xdr:pic>
      <xdr:nvPicPr>
        <xdr:cNvPr id="3" name="_x178075208">
          <a:extLst>
            <a:ext uri="{FF2B5EF4-FFF2-40B4-BE49-F238E27FC236}">
              <a16:creationId xmlns:a16="http://schemas.microsoft.com/office/drawing/2014/main" id="{B185B800-702E-4230-8105-4DE9E46D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0</xdr:row>
      <xdr:rowOff>0</xdr:rowOff>
    </xdr:from>
    <xdr:to>
      <xdr:col>3</xdr:col>
      <xdr:colOff>590550</xdr:colOff>
      <xdr:row>0</xdr:row>
      <xdr:rowOff>692804</xdr:rowOff>
    </xdr:to>
    <xdr:pic>
      <xdr:nvPicPr>
        <xdr:cNvPr id="3" name="_x178075208">
          <a:extLst>
            <a:ext uri="{FF2B5EF4-FFF2-40B4-BE49-F238E27FC236}">
              <a16:creationId xmlns:a16="http://schemas.microsoft.com/office/drawing/2014/main" id="{1A24791D-8F6D-4516-894F-58F2D521E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143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38100</xdr:rowOff>
    </xdr:from>
    <xdr:to>
      <xdr:col>3</xdr:col>
      <xdr:colOff>495300</xdr:colOff>
      <xdr:row>1</xdr:row>
      <xdr:rowOff>730904</xdr:rowOff>
    </xdr:to>
    <xdr:pic>
      <xdr:nvPicPr>
        <xdr:cNvPr id="5" name="_x178075208">
          <a:extLst>
            <a:ext uri="{FF2B5EF4-FFF2-40B4-BE49-F238E27FC236}">
              <a16:creationId xmlns:a16="http://schemas.microsoft.com/office/drawing/2014/main" id="{65D5709E-2D66-4934-A4BE-F9D91DDC3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52400"/>
          <a:ext cx="2943225" cy="692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6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  <pageSetUpPr autoPageBreaks="0" fitToPage="1"/>
  </sheetPr>
  <dimension ref="A1:L14"/>
  <sheetViews>
    <sheetView showGridLines="0" view="pageBreakPreview" zoomScaleNormal="100" zoomScaleSheetLayoutView="100" workbookViewId="0">
      <selection activeCell="K10" sqref="K10"/>
    </sheetView>
  </sheetViews>
  <sheetFormatPr defaultColWidth="8.75" defaultRowHeight="16.5"/>
  <cols>
    <col min="1" max="1" width="1.625" style="1" customWidth="1"/>
    <col min="2" max="2" width="16.625" style="42" customWidth="1"/>
    <col min="3" max="4" width="16.625" style="1" customWidth="1"/>
    <col min="5" max="5" width="18.125" style="1" customWidth="1"/>
    <col min="6" max="6" width="17.125" style="1" customWidth="1"/>
    <col min="7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2" width="12.25" style="2" customWidth="1"/>
    <col min="13" max="13" width="1.625" style="2" customWidth="1"/>
    <col min="14" max="16384" width="8.75" style="2"/>
  </cols>
  <sheetData>
    <row r="1" spans="1:12" ht="60" customHeight="1">
      <c r="C1" s="12"/>
      <c r="E1" s="19" t="str">
        <f>달력연도&amp; "년 1월 "&amp; "일정표"</f>
        <v>2025년 1월 일정표</v>
      </c>
      <c r="F1" s="3"/>
      <c r="G1" s="3"/>
      <c r="H1" s="45"/>
    </row>
    <row r="2" spans="1:12" s="14" customFormat="1" ht="24" customHeight="1">
      <c r="A2" s="13"/>
      <c r="B2" s="48" t="str">
        <f>주시작</f>
        <v>일요일</v>
      </c>
      <c r="C2" s="46" t="str">
        <f t="shared" ref="C2:H2" si="0">TEXT(C3,"aaaa")</f>
        <v>월요일</v>
      </c>
      <c r="D2" s="46" t="str">
        <f t="shared" si="0"/>
        <v>화요일</v>
      </c>
      <c r="E2" s="46" t="str">
        <f t="shared" si="0"/>
        <v>수요일</v>
      </c>
      <c r="F2" s="46" t="str">
        <f t="shared" si="0"/>
        <v>목요일</v>
      </c>
      <c r="G2" s="46" t="str">
        <f t="shared" si="0"/>
        <v>금요일</v>
      </c>
      <c r="H2" s="49" t="str">
        <f t="shared" si="0"/>
        <v>토요일</v>
      </c>
      <c r="K2" s="97" t="s">
        <v>1</v>
      </c>
      <c r="L2" s="97"/>
    </row>
    <row r="3" spans="1:12" s="16" customFormat="1" ht="18" customHeight="1">
      <c r="A3" s="15"/>
      <c r="B3" s="23">
        <f t="array" ref="B3:H3">요일및주+DATE(달력연도,1,1)-WEEKDAY(DATE(달력연도,1,1),(주시작="월요일")+1)+1</f>
        <v>45655</v>
      </c>
      <c r="C3" s="23">
        <v>45656</v>
      </c>
      <c r="D3" s="41">
        <v>45657</v>
      </c>
      <c r="E3" s="41">
        <v>45658</v>
      </c>
      <c r="F3" s="41">
        <v>45659</v>
      </c>
      <c r="G3" s="41">
        <v>45660</v>
      </c>
      <c r="H3" s="25">
        <v>45661</v>
      </c>
      <c r="K3" s="47" t="s">
        <v>2</v>
      </c>
      <c r="L3" s="47" t="s">
        <v>3</v>
      </c>
    </row>
    <row r="4" spans="1:12" s="10" customFormat="1" ht="60" customHeight="1">
      <c r="A4" s="9"/>
      <c r="B4" s="69"/>
      <c r="C4" s="79"/>
      <c r="D4" s="83"/>
      <c r="E4" s="79" t="s">
        <v>14</v>
      </c>
      <c r="F4" s="83" t="s">
        <v>13</v>
      </c>
      <c r="G4" s="83" t="s">
        <v>40</v>
      </c>
      <c r="H4" s="67"/>
      <c r="K4" s="11">
        <v>2025</v>
      </c>
      <c r="L4" s="11" t="s">
        <v>4</v>
      </c>
    </row>
    <row r="5" spans="1:12" s="16" customFormat="1" ht="18" customHeight="1">
      <c r="A5" s="15"/>
      <c r="B5" s="27">
        <f t="array" ref="B5:H5">요일및주+DATE(달력연도,1,1)-WEEKDAY(DATE(달력연도,1,1),(주시작="월요일")+1)+8</f>
        <v>45662</v>
      </c>
      <c r="C5" s="28">
        <v>45663</v>
      </c>
      <c r="D5" s="28">
        <v>45664</v>
      </c>
      <c r="E5" s="28">
        <v>45665</v>
      </c>
      <c r="F5" s="28">
        <v>45666</v>
      </c>
      <c r="G5" s="28">
        <v>45667</v>
      </c>
      <c r="H5" s="29">
        <v>45668</v>
      </c>
    </row>
    <row r="6" spans="1:12" s="10" customFormat="1" ht="60" customHeight="1">
      <c r="A6" s="9"/>
      <c r="B6" s="69"/>
      <c r="C6" s="83" t="s">
        <v>13</v>
      </c>
      <c r="D6" s="83" t="s">
        <v>9</v>
      </c>
      <c r="E6" s="78" t="s">
        <v>33</v>
      </c>
      <c r="F6" s="83" t="s">
        <v>13</v>
      </c>
      <c r="G6" s="83" t="s">
        <v>32</v>
      </c>
      <c r="H6" s="67"/>
    </row>
    <row r="7" spans="1:12" s="16" customFormat="1" ht="18" customHeight="1">
      <c r="A7" s="15"/>
      <c r="B7" s="32">
        <f t="array" ref="B7:H7">요일및주+DATE(달력연도,1,1)-WEEKDAY(DATE(달력연도,1,1),(주시작="월요일")+1)+15</f>
        <v>45669</v>
      </c>
      <c r="C7" s="33">
        <v>45670</v>
      </c>
      <c r="D7" s="33">
        <v>45671</v>
      </c>
      <c r="E7" s="33">
        <v>45672</v>
      </c>
      <c r="F7" s="33">
        <v>45673</v>
      </c>
      <c r="G7" s="33">
        <v>45674</v>
      </c>
      <c r="H7" s="34">
        <v>45675</v>
      </c>
    </row>
    <row r="8" spans="1:12" s="10" customFormat="1" ht="60" customHeight="1">
      <c r="A8" s="9"/>
      <c r="B8" s="69"/>
      <c r="C8" s="83" t="s">
        <v>13</v>
      </c>
      <c r="D8" s="64" t="s">
        <v>9</v>
      </c>
      <c r="E8" s="78" t="s">
        <v>37</v>
      </c>
      <c r="F8" s="78" t="s">
        <v>13</v>
      </c>
      <c r="G8" s="83" t="s">
        <v>32</v>
      </c>
      <c r="H8" s="67"/>
    </row>
    <row r="9" spans="1:12" s="16" customFormat="1" ht="18" customHeight="1">
      <c r="A9" s="15"/>
      <c r="B9" s="27">
        <f t="array" ref="B9:H9">요일및주+DATE(달력연도,1,1)-WEEKDAY(DATE(달력연도,1,1),(주시작="월요일")+1)+22</f>
        <v>45676</v>
      </c>
      <c r="C9" s="28">
        <v>45677</v>
      </c>
      <c r="D9" s="28">
        <v>45678</v>
      </c>
      <c r="E9" s="28">
        <v>45679</v>
      </c>
      <c r="F9" s="28">
        <v>45680</v>
      </c>
      <c r="G9" s="28">
        <v>45681</v>
      </c>
      <c r="H9" s="29">
        <v>45682</v>
      </c>
    </row>
    <row r="10" spans="1:12" s="10" customFormat="1" ht="60" customHeight="1">
      <c r="A10" s="9"/>
      <c r="B10" s="69"/>
      <c r="C10" s="83" t="s">
        <v>13</v>
      </c>
      <c r="D10" s="83" t="s">
        <v>34</v>
      </c>
      <c r="E10" s="78" t="s">
        <v>38</v>
      </c>
      <c r="F10" s="78" t="s">
        <v>13</v>
      </c>
      <c r="G10" s="83" t="s">
        <v>48</v>
      </c>
      <c r="H10" s="67"/>
    </row>
    <row r="11" spans="1:12" s="16" customFormat="1" ht="18" customHeight="1">
      <c r="A11" s="15"/>
      <c r="B11" s="32">
        <f t="array" ref="B11:H11">요일및주+DATE(달력연도,1,1)-WEEKDAY(DATE(달력연도,1,1),(주시작="월요일")+1)+29</f>
        <v>45683</v>
      </c>
      <c r="C11" s="33">
        <v>45684</v>
      </c>
      <c r="D11" s="32">
        <v>45685</v>
      </c>
      <c r="E11" s="32">
        <v>45686</v>
      </c>
      <c r="F11" s="32">
        <v>45687</v>
      </c>
      <c r="G11" s="33">
        <v>45688</v>
      </c>
      <c r="H11" s="34">
        <v>45689</v>
      </c>
    </row>
    <row r="12" spans="1:12" s="10" customFormat="1" ht="60" customHeight="1">
      <c r="A12" s="9"/>
      <c r="B12" s="69"/>
      <c r="C12" s="64" t="s">
        <v>9</v>
      </c>
      <c r="D12" s="79" t="s">
        <v>18</v>
      </c>
      <c r="E12" s="79" t="s">
        <v>18</v>
      </c>
      <c r="F12" s="79" t="s">
        <v>18</v>
      </c>
      <c r="G12" s="83" t="s">
        <v>9</v>
      </c>
      <c r="H12" s="67"/>
    </row>
    <row r="13" spans="1:12" s="16" customFormat="1" ht="18" customHeight="1">
      <c r="A13" s="15"/>
      <c r="B13" s="27">
        <f t="array" ref="B13:C13">요일및주+DATE(달력연도,1,1)-WEEKDAY(DATE(달력연도,1,1),(주시작="월요일")+1)+36</f>
        <v>45690</v>
      </c>
      <c r="C13" s="28">
        <v>45691</v>
      </c>
      <c r="D13" s="94" t="s">
        <v>5</v>
      </c>
      <c r="E13" s="94"/>
      <c r="F13" s="94"/>
      <c r="G13" s="94"/>
      <c r="H13" s="94"/>
    </row>
    <row r="14" spans="1:12" s="10" customFormat="1" ht="60" customHeight="1">
      <c r="A14" s="9"/>
      <c r="B14" s="30"/>
      <c r="C14" s="31"/>
      <c r="D14" s="95" t="s">
        <v>35</v>
      </c>
      <c r="E14" s="96"/>
      <c r="F14" s="96"/>
      <c r="G14" s="96"/>
      <c r="H14" s="96"/>
    </row>
  </sheetData>
  <mergeCells count="3">
    <mergeCell ref="D13:H13"/>
    <mergeCell ref="D14:H14"/>
    <mergeCell ref="K2:L2"/>
  </mergeCells>
  <phoneticPr fontId="1" type="noConversion"/>
  <conditionalFormatting sqref="B11:H11 B13:C13">
    <cfRule type="expression" dxfId="23" priority="24">
      <formula>AND(DAY(B11)&gt;=1,DAY(B11)&lt;=15)</formula>
    </cfRule>
  </conditionalFormatting>
  <conditionalFormatting sqref="B3:G3">
    <cfRule type="expression" dxfId="22" priority="23">
      <formula>DAY(B3)&gt;8</formula>
    </cfRule>
  </conditionalFormatting>
  <dataValidations count="11">
    <dataValidation type="list" errorStyle="warning" allowBlank="1" showInputMessage="1" showErrorMessage="1" error="목록에서 요일을 선택합니다. 취소를 선택한 다음 Alt+아래쪽 화살표를 눌러 드롭다운 목록에서 요일을 선택합니다." prompt="이 셀에서 주 시작 요일을 선택합니다. Alt+아래쪽 화살표를 눌러 드롭다운 목록을 연 다음, 아래쪽 화살표 키를 누르고 Enter 키를 눌러 항목을 선택합니다." sqref="L4" xr:uid="{00000000-0002-0000-0000-000000000000}">
      <formula1>"일요일, 월요일"</formula1>
    </dataValidation>
    <dataValidation allowBlank="1" showInputMessage="1" showErrorMessage="1" prompt="아래 셀에 연도를 입력합니다." sqref="K3" xr:uid="{00000000-0002-0000-0000-000002000000}"/>
    <dataValidation allowBlank="1" showInputMessage="1" showErrorMessage="1" prompt="아래 셀에서 주 시작 요일을 선택합니다." sqref="L3" xr:uid="{00000000-0002-0000-0000-000003000000}"/>
    <dataValidation allowBlank="1" showInputMessage="1" showErrorMessage="1" prompt="이 셀에 연도를 입력합니다." sqref="K4" xr:uid="{00000000-0002-0000-0000-000004000000}"/>
    <dataValidation allowBlank="1" showInputMessage="1" showErrorMessage="1" prompt="이 행에는 이 달력의 요일 이름이 표시됩니다. 이 셀에는 주의 시작 요일이 표시됩니다. 시작 요일을 변경하려면 워크시트의 셀 L5에 새 요일을 입력하세요." sqref="B2" xr:uid="{00000000-0002-0000-0000-000005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000-000006000000}"/>
    <dataValidation allowBlank="1" showInputMessage="1" showErrorMessage="1" prompt="자동으로 결정된 평일입니다." sqref="C2:H2" xr:uid="{00000000-0002-0000-0000-000008000000}"/>
    <dataValidation allowBlank="1" showInputMessage="1" prompt="이 셀에 월별 메모를 입력합니다." sqref="D14:H14" xr:uid="{AB362A82-5922-488D-B0BB-955852A2B116}"/>
    <dataValidation allowBlank="1" showInputMessage="1" prompt="아래 셀에 월별 메모를 입력합니다." sqref="D13:H13" xr:uid="{00000000-0002-0000-0000-00000B000000}"/>
    <dataValidation allowBlank="1" showInputMessage="1" showErrorMessage="1" prompt="연도를 입력하고 아래 셀에서 달력 시작 요일을 선택합니다. 이 일정 설정 셀은 인쇄되지 않습니다." sqref="K2" xr:uid="{00000000-0002-0000-0000-00000C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C043BF5A-E7E8-4F25-ACCB-2DA6E856E839}"/>
  </dataValidations>
  <printOptions horizontalCentered="1"/>
  <pageMargins left="0.25" right="0.25" top="0.5" bottom="0.5" header="0.3" footer="0.3"/>
  <pageSetup paperSize="9" scale="93" orientation="landscape" r:id="rId1"/>
  <headerFooter differentFirst="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  <pageSetUpPr fitToPage="1"/>
  </sheetPr>
  <dimension ref="A1:H14"/>
  <sheetViews>
    <sheetView showGridLines="0" zoomScaleNormal="100" workbookViewId="0">
      <selection activeCell="F12" sqref="F12"/>
    </sheetView>
  </sheetViews>
  <sheetFormatPr defaultColWidth="8.75" defaultRowHeight="16.5"/>
  <cols>
    <col min="1" max="1" width="1.625" style="1" customWidth="1"/>
    <col min="2" max="2" width="16.625" style="42" customWidth="1"/>
    <col min="3" max="4" width="16.625" style="1" customWidth="1"/>
    <col min="5" max="5" width="16.875" style="1" customWidth="1"/>
    <col min="6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2월 "&amp; "일정표"</f>
        <v>2025년 2월 일정표</v>
      </c>
      <c r="F1" s="3"/>
      <c r="G1" s="3"/>
      <c r="H1" s="45"/>
    </row>
    <row r="2" spans="1:8" s="6" customFormat="1" ht="24" customHeight="1">
      <c r="A2" s="5"/>
      <c r="B2" s="48" t="str">
        <f>주시작</f>
        <v>일요일</v>
      </c>
      <c r="C2" s="46" t="str">
        <f t="shared" ref="C2:H2" si="0">TEXT(C3,"aaaa")</f>
        <v>월요일</v>
      </c>
      <c r="D2" s="46" t="str">
        <f t="shared" si="0"/>
        <v>화요일</v>
      </c>
      <c r="E2" s="46" t="str">
        <f t="shared" si="0"/>
        <v>수요일</v>
      </c>
      <c r="F2" s="46" t="str">
        <f t="shared" si="0"/>
        <v>목요일</v>
      </c>
      <c r="G2" s="46" t="str">
        <f t="shared" si="0"/>
        <v>금요일</v>
      </c>
      <c r="H2" s="49" t="str">
        <f t="shared" si="0"/>
        <v>토요일</v>
      </c>
    </row>
    <row r="3" spans="1:8" s="8" customFormat="1" ht="18" customHeight="1">
      <c r="A3" s="7" t="s">
        <v>7</v>
      </c>
      <c r="B3" s="23">
        <f t="array" ref="B3:H3">요일및주+DATE(달력연도,2,1)-WEEKDAY(DATE(달력연도,2,1),(주시작="월요일")+1)+1</f>
        <v>45683</v>
      </c>
      <c r="C3" s="41">
        <v>45684</v>
      </c>
      <c r="D3" s="41">
        <v>45685</v>
      </c>
      <c r="E3" s="41">
        <v>45686</v>
      </c>
      <c r="F3" s="41">
        <v>45687</v>
      </c>
      <c r="G3" s="41">
        <v>45688</v>
      </c>
      <c r="H3" s="25">
        <v>45689</v>
      </c>
    </row>
    <row r="4" spans="1:8" s="10" customFormat="1" ht="60" customHeight="1">
      <c r="A4" s="9"/>
      <c r="B4" s="50"/>
      <c r="C4" s="51"/>
      <c r="D4" s="51"/>
      <c r="E4" s="60"/>
      <c r="F4" s="78"/>
      <c r="G4" s="78"/>
      <c r="H4" s="67"/>
    </row>
    <row r="5" spans="1:8" s="8" customFormat="1" ht="18" customHeight="1">
      <c r="A5" s="7"/>
      <c r="B5" s="27">
        <f t="array" ref="B5:H5">요일및주+DATE(달력연도,2,1)-WEEKDAY(DATE(달력연도,2,1),(주시작="월요일")+1)+8</f>
        <v>45690</v>
      </c>
      <c r="C5" s="28">
        <v>45691</v>
      </c>
      <c r="D5" s="28">
        <v>45692</v>
      </c>
      <c r="E5" s="28">
        <v>45693</v>
      </c>
      <c r="F5" s="28">
        <v>45694</v>
      </c>
      <c r="G5" s="36">
        <v>45695</v>
      </c>
      <c r="H5" s="86">
        <v>45696</v>
      </c>
    </row>
    <row r="6" spans="1:8" s="10" customFormat="1" ht="67.5" customHeight="1">
      <c r="A6" s="9"/>
      <c r="B6" s="69"/>
      <c r="C6" s="64" t="s">
        <v>50</v>
      </c>
      <c r="D6" s="64" t="s">
        <v>9</v>
      </c>
      <c r="E6" s="78" t="s">
        <v>16</v>
      </c>
      <c r="F6" s="78" t="s">
        <v>12</v>
      </c>
      <c r="G6" s="78" t="s">
        <v>12</v>
      </c>
      <c r="H6" s="80"/>
    </row>
    <row r="7" spans="1:8" s="8" customFormat="1" ht="18" customHeight="1">
      <c r="A7" s="7"/>
      <c r="B7" s="32">
        <f t="array" ref="B7:H7">요일및주+DATE(달력연도,2,1)-WEEKDAY(DATE(달력연도,2,1),(주시작="월요일")+1)+15</f>
        <v>45697</v>
      </c>
      <c r="C7" s="35">
        <v>45698</v>
      </c>
      <c r="D7" s="33">
        <v>45699</v>
      </c>
      <c r="E7" s="33">
        <v>45700</v>
      </c>
      <c r="F7" s="33">
        <v>45701</v>
      </c>
      <c r="G7" s="33">
        <v>45702</v>
      </c>
      <c r="H7" s="34">
        <v>45703</v>
      </c>
    </row>
    <row r="8" spans="1:8" s="10" customFormat="1" ht="60" customHeight="1">
      <c r="A8" s="9"/>
      <c r="B8" s="69"/>
      <c r="C8" s="64" t="s">
        <v>8</v>
      </c>
      <c r="D8" s="64" t="s">
        <v>9</v>
      </c>
      <c r="E8" s="78" t="s">
        <v>17</v>
      </c>
      <c r="F8" s="78" t="s">
        <v>12</v>
      </c>
      <c r="G8" s="64" t="s">
        <v>9</v>
      </c>
      <c r="H8" s="67"/>
    </row>
    <row r="9" spans="1:8" s="8" customFormat="1" ht="18" customHeight="1">
      <c r="A9" s="7"/>
      <c r="B9" s="27">
        <f t="array" ref="B9:H9">요일및주+DATE(달력연도,2,1)-WEEKDAY(DATE(달력연도,2,1),(주시작="월요일")+1)+22</f>
        <v>45704</v>
      </c>
      <c r="C9" s="28">
        <v>45705</v>
      </c>
      <c r="D9" s="28">
        <v>45706</v>
      </c>
      <c r="E9" s="28">
        <v>45707</v>
      </c>
      <c r="F9" s="28">
        <v>45708</v>
      </c>
      <c r="G9" s="28">
        <v>45709</v>
      </c>
      <c r="H9" s="29">
        <v>45710</v>
      </c>
    </row>
    <row r="10" spans="1:8" s="10" customFormat="1" ht="60" customHeight="1">
      <c r="A10" s="9"/>
      <c r="B10" s="69"/>
      <c r="C10" s="64" t="s">
        <v>8</v>
      </c>
      <c r="D10" s="64" t="s">
        <v>53</v>
      </c>
      <c r="E10" s="78" t="s">
        <v>9</v>
      </c>
      <c r="F10" s="92" t="s">
        <v>51</v>
      </c>
      <c r="G10" s="64" t="s">
        <v>52</v>
      </c>
      <c r="H10" s="67"/>
    </row>
    <row r="11" spans="1:8" s="8" customFormat="1" ht="18" customHeight="1">
      <c r="A11" s="7"/>
      <c r="B11" s="32">
        <f t="array" ref="B11:H11">요일및주+DATE(달력연도,2,1)-WEEKDAY(DATE(달력연도,2,1),(주시작="월요일")+1)+29</f>
        <v>45711</v>
      </c>
      <c r="C11" s="33">
        <v>45712</v>
      </c>
      <c r="D11" s="33">
        <v>45713</v>
      </c>
      <c r="E11" s="33">
        <v>45714</v>
      </c>
      <c r="F11" s="33">
        <v>45715</v>
      </c>
      <c r="G11" s="33">
        <v>45716</v>
      </c>
      <c r="H11" s="34">
        <v>45717</v>
      </c>
    </row>
    <row r="12" spans="1:8" s="10" customFormat="1" ht="60" customHeight="1">
      <c r="A12" s="9"/>
      <c r="B12" s="50"/>
      <c r="C12" s="64" t="s">
        <v>54</v>
      </c>
      <c r="D12" s="64" t="s">
        <v>9</v>
      </c>
      <c r="E12" s="78" t="s">
        <v>49</v>
      </c>
      <c r="F12" s="92" t="s">
        <v>53</v>
      </c>
      <c r="G12" s="78" t="s">
        <v>12</v>
      </c>
      <c r="H12" s="52"/>
    </row>
    <row r="13" spans="1:8" s="8" customFormat="1" ht="18" customHeight="1">
      <c r="A13" s="7"/>
      <c r="B13" s="27">
        <f t="array" ref="B13:C13">요일및주+DATE(달력연도,2,1)-WEEKDAY(DATE(달력연도,2,1),(주시작="월요일")+1)+36</f>
        <v>45718</v>
      </c>
      <c r="C13" s="28">
        <v>45719</v>
      </c>
      <c r="D13" s="94" t="s">
        <v>5</v>
      </c>
      <c r="E13" s="94"/>
      <c r="F13" s="94"/>
      <c r="G13" s="94"/>
      <c r="H13" s="94"/>
    </row>
    <row r="14" spans="1:8" s="10" customFormat="1" ht="60" customHeight="1">
      <c r="A14" s="9"/>
      <c r="B14" s="53"/>
      <c r="C14" s="54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21" priority="2">
      <formula>AND(DAY(B11)&gt;=1,DAY(B11)&lt;=15)</formula>
    </cfRule>
  </conditionalFormatting>
  <conditionalFormatting sqref="B3:G3">
    <cfRule type="expression" dxfId="20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1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11AC9F9F-3593-4699-B43B-01DE7DF35686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100-000002000000}"/>
    <dataValidation allowBlank="1" showInputMessage="1" prompt="아래 셀에 월별 메모를 입력합니다." sqref="D13:H13" xr:uid="{00000000-0002-0000-0100-000004000000}"/>
    <dataValidation allowBlank="1" showInputMessage="1" prompt="이 셀에 월별 메모를 입력합니다." sqref="D14:H14" xr:uid="{A80C784A-13FC-4FB0-BEA3-EBA4B856D39E}"/>
    <dataValidation allowBlank="1" showInputMessage="1" showErrorMessage="1" prompt="이 행과 7, 9, 11, 13, 15 행은 위의 셀에 있는 날짜와 관련된 일별 메모를 입력하는 셀입니다." sqref="B4" xr:uid="{00000000-0002-0000-0100-000006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1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59999389629810485"/>
    <pageSetUpPr fitToPage="1"/>
  </sheetPr>
  <dimension ref="A1:H14"/>
  <sheetViews>
    <sheetView showGridLines="0" tabSelected="1" zoomScaleNormal="100" workbookViewId="0">
      <selection activeCell="G6" sqref="G6"/>
    </sheetView>
  </sheetViews>
  <sheetFormatPr defaultColWidth="8.75" defaultRowHeight="16.5"/>
  <cols>
    <col min="1" max="1" width="1.625" style="1" customWidth="1"/>
    <col min="2" max="2" width="16.625" style="42" customWidth="1"/>
    <col min="3" max="4" width="16.625" style="1" customWidth="1"/>
    <col min="5" max="5" width="17" style="1" customWidth="1"/>
    <col min="6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3월 "&amp; "일정표"</f>
        <v>2025년 3월 일정표</v>
      </c>
      <c r="F1" s="3"/>
      <c r="G1" s="3"/>
      <c r="H1" s="45"/>
    </row>
    <row r="2" spans="1:8" s="6" customFormat="1" ht="24" customHeight="1">
      <c r="A2" s="5"/>
      <c r="B2" s="57" t="str">
        <f>주시작</f>
        <v>일요일</v>
      </c>
      <c r="C2" s="55" t="str">
        <f t="shared" ref="C2:H2" si="0">TEXT(C3,"aaaa")</f>
        <v>월요일</v>
      </c>
      <c r="D2" s="55" t="str">
        <f t="shared" si="0"/>
        <v>화요일</v>
      </c>
      <c r="E2" s="55" t="str">
        <f t="shared" si="0"/>
        <v>수요일</v>
      </c>
      <c r="F2" s="55" t="str">
        <f t="shared" si="0"/>
        <v>목요일</v>
      </c>
      <c r="G2" s="55" t="str">
        <f t="shared" si="0"/>
        <v>금요일</v>
      </c>
      <c r="H2" s="56" t="str">
        <f t="shared" si="0"/>
        <v>토요일</v>
      </c>
    </row>
    <row r="3" spans="1:8" s="8" customFormat="1" ht="18" customHeight="1">
      <c r="A3" s="7"/>
      <c r="B3" s="23">
        <f t="array" ref="B3:H3">요일및주+DATE(달력연도,3,1)-WEEKDAY(DATE(달력연도,3,1),(주시작="월요일")+1)+1</f>
        <v>45711</v>
      </c>
      <c r="C3" s="93">
        <v>45712</v>
      </c>
      <c r="D3" s="41">
        <v>45713</v>
      </c>
      <c r="E3" s="41">
        <v>45714</v>
      </c>
      <c r="F3" s="41">
        <v>45715</v>
      </c>
      <c r="G3" s="23">
        <v>45716</v>
      </c>
      <c r="H3" s="25">
        <v>45717</v>
      </c>
    </row>
    <row r="4" spans="1:8" s="10" customFormat="1" ht="60" customHeight="1">
      <c r="A4" s="9"/>
      <c r="B4" s="50"/>
      <c r="C4" s="51" t="s">
        <v>58</v>
      </c>
      <c r="D4" s="51"/>
      <c r="E4" s="51"/>
      <c r="F4" s="51"/>
      <c r="G4" s="79"/>
      <c r="H4" s="79" t="s">
        <v>20</v>
      </c>
    </row>
    <row r="5" spans="1:8" s="8" customFormat="1" ht="18" customHeight="1">
      <c r="A5" s="7"/>
      <c r="B5" s="27">
        <f t="array" ref="B5:H5">요일및주+DATE(달력연도,3,1)-WEEKDAY(DATE(달력연도,3,1),(주시작="월요일")+1)+8</f>
        <v>45718</v>
      </c>
      <c r="C5" s="27">
        <v>45719</v>
      </c>
      <c r="D5" s="28">
        <v>45720</v>
      </c>
      <c r="E5" s="28">
        <v>45721</v>
      </c>
      <c r="F5" s="28">
        <v>45722</v>
      </c>
      <c r="G5" s="28">
        <v>45723</v>
      </c>
      <c r="H5" s="29">
        <v>45724</v>
      </c>
    </row>
    <row r="6" spans="1:8" s="10" customFormat="1" ht="60" customHeight="1">
      <c r="A6" s="9"/>
      <c r="B6" s="69"/>
      <c r="C6" s="79" t="s">
        <v>19</v>
      </c>
      <c r="D6" s="64" t="s">
        <v>9</v>
      </c>
      <c r="E6" s="62" t="s">
        <v>10</v>
      </c>
      <c r="F6" s="64" t="s">
        <v>55</v>
      </c>
      <c r="G6" s="64" t="s">
        <v>59</v>
      </c>
      <c r="H6" s="67"/>
    </row>
    <row r="7" spans="1:8" s="8" customFormat="1" ht="18" customHeight="1">
      <c r="A7" s="7"/>
      <c r="B7" s="32">
        <f t="array" ref="B7:H7">요일및주+DATE(달력연도,3,1)-WEEKDAY(DATE(달력연도,3,1),(주시작="월요일")+1)+15</f>
        <v>45725</v>
      </c>
      <c r="C7" s="33">
        <v>45726</v>
      </c>
      <c r="D7" s="33">
        <v>45727</v>
      </c>
      <c r="E7" s="33">
        <v>45728</v>
      </c>
      <c r="F7" s="33">
        <v>45729</v>
      </c>
      <c r="G7" s="33">
        <v>45730</v>
      </c>
      <c r="H7" s="34">
        <v>45731</v>
      </c>
    </row>
    <row r="8" spans="1:8" s="10" customFormat="1" ht="60" customHeight="1">
      <c r="A8" s="9" t="s">
        <v>6</v>
      </c>
      <c r="B8" s="69"/>
      <c r="C8" s="64" t="s">
        <v>8</v>
      </c>
      <c r="D8" s="64" t="s">
        <v>55</v>
      </c>
      <c r="E8" s="62" t="s">
        <v>56</v>
      </c>
      <c r="F8" s="64" t="s">
        <v>55</v>
      </c>
      <c r="G8" s="64" t="s">
        <v>9</v>
      </c>
      <c r="H8" s="67"/>
    </row>
    <row r="9" spans="1:8" s="8" customFormat="1" ht="18" customHeight="1">
      <c r="A9" s="7"/>
      <c r="B9" s="27">
        <f t="array" ref="B9:H9">요일및주+DATE(달력연도,3,1)-WEEKDAY(DATE(달력연도,3,1),(주시작="월요일")+1)+22</f>
        <v>45732</v>
      </c>
      <c r="C9" s="28">
        <v>45733</v>
      </c>
      <c r="D9" s="28">
        <v>45734</v>
      </c>
      <c r="E9" s="28">
        <v>45735</v>
      </c>
      <c r="F9" s="28">
        <v>45736</v>
      </c>
      <c r="G9" s="28">
        <v>45737</v>
      </c>
      <c r="H9" s="29">
        <v>45738</v>
      </c>
    </row>
    <row r="10" spans="1:8" s="10" customFormat="1" ht="60" customHeight="1">
      <c r="A10" s="9"/>
      <c r="B10" s="69"/>
      <c r="C10" s="64" t="s">
        <v>8</v>
      </c>
      <c r="D10" s="64" t="s">
        <v>55</v>
      </c>
      <c r="E10" s="78" t="s">
        <v>57</v>
      </c>
      <c r="F10" s="64" t="s">
        <v>55</v>
      </c>
      <c r="G10" s="64" t="s">
        <v>9</v>
      </c>
      <c r="H10" s="67"/>
    </row>
    <row r="11" spans="1:8" s="8" customFormat="1" ht="18" customHeight="1">
      <c r="A11" s="7"/>
      <c r="B11" s="32">
        <f t="array" ref="B11:H11">요일및주+DATE(달력연도,3,1)-WEEKDAY(DATE(달력연도,3,1),(주시작="월요일")+1)+29</f>
        <v>45739</v>
      </c>
      <c r="C11" s="33">
        <v>45740</v>
      </c>
      <c r="D11" s="33">
        <v>45741</v>
      </c>
      <c r="E11" s="33">
        <v>45742</v>
      </c>
      <c r="F11" s="33">
        <v>45743</v>
      </c>
      <c r="G11" s="33">
        <v>45744</v>
      </c>
      <c r="H11" s="34">
        <v>45745</v>
      </c>
    </row>
    <row r="12" spans="1:8" s="10" customFormat="1" ht="60" customHeight="1">
      <c r="A12" s="9"/>
      <c r="B12" s="69"/>
      <c r="C12" s="64" t="s">
        <v>8</v>
      </c>
      <c r="D12" s="64" t="s">
        <v>55</v>
      </c>
      <c r="E12" s="78" t="s">
        <v>9</v>
      </c>
      <c r="F12" s="64" t="s">
        <v>9</v>
      </c>
      <c r="G12" s="64" t="s">
        <v>9</v>
      </c>
      <c r="H12" s="67"/>
    </row>
    <row r="13" spans="1:8" s="8" customFormat="1" ht="18" customHeight="1">
      <c r="A13" s="7"/>
      <c r="B13" s="27">
        <f t="array" ref="B13:C13">요일및주+DATE(달력연도,3,1)-WEEKDAY(DATE(달력연도,3,1),(주시작="월요일")+1)+36</f>
        <v>45746</v>
      </c>
      <c r="C13" s="28">
        <v>45747</v>
      </c>
      <c r="D13" s="94" t="s">
        <v>5</v>
      </c>
      <c r="E13" s="94"/>
      <c r="F13" s="94"/>
      <c r="G13" s="94"/>
      <c r="H13" s="94"/>
    </row>
    <row r="14" spans="1:8" s="10" customFormat="1" ht="60" customHeight="1">
      <c r="A14" s="9"/>
      <c r="B14" s="53"/>
      <c r="C14" s="64" t="s">
        <v>9</v>
      </c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19" priority="2">
      <formula>AND(DAY(B11)&gt;=1,DAY(B11)&lt;=15)</formula>
    </cfRule>
  </conditionalFormatting>
  <conditionalFormatting sqref="B3:G3">
    <cfRule type="expression" dxfId="18" priority="1">
      <formula>DAY(B3)&gt;8</formula>
    </cfRule>
  </conditionalFormatting>
  <dataValidations count="7"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9340C4BA-85DE-456A-B102-FE140D12DCA0}"/>
    <dataValidation allowBlank="1" showInputMessage="1" showErrorMessage="1" prompt="자동으로 결정된 평일입니다." sqref="C2:H2" xr:uid="{00000000-0002-0000-0200-000002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200-000003000000}"/>
    <dataValidation allowBlank="1" showInputMessage="1" showErrorMessage="1" prompt="이 행과 7, 9, 11, 13, 15 행은 위의 셀에 있는 날짜와 관련된 일별 메모를 입력하는 셀입니다." sqref="B4" xr:uid="{00000000-0002-0000-0200-000004000000}"/>
    <dataValidation allowBlank="1" showInputMessage="1" prompt="이 셀에 월별 메모를 입력합니다." sqref="D14:H14" xr:uid="{6873E53F-05D1-47BB-AF56-AE008E42837E}"/>
    <dataValidation allowBlank="1" showInputMessage="1" prompt="아래 셀에 월별 메모를 입력합니다." sqref="D13:H13" xr:uid="{00000000-0002-0000-0200-000006000000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200-000007000000}"/>
  </dataValidations>
  <printOptions horizontalCentered="1"/>
  <pageMargins left="0.25" right="0.25" top="0.5" bottom="0.5" header="0.3" footer="0.3"/>
  <pageSetup paperSize="9" scale="93" orientation="landscape" r:id="rId1"/>
  <headerFooter differentFirst="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59999389629810485"/>
    <pageSetUpPr fitToPage="1"/>
  </sheetPr>
  <dimension ref="A1:H14"/>
  <sheetViews>
    <sheetView showGridLines="0" topLeftCell="A2" workbookViewId="0">
      <selection activeCell="H10" sqref="H10"/>
    </sheetView>
  </sheetViews>
  <sheetFormatPr defaultColWidth="8.75" defaultRowHeight="16.5"/>
  <cols>
    <col min="1" max="1" width="1.625" style="1" customWidth="1"/>
    <col min="2" max="2" width="16.625" style="42" customWidth="1"/>
    <col min="3" max="4" width="16.625" style="1" customWidth="1"/>
    <col min="5" max="5" width="16.875" style="1" customWidth="1"/>
    <col min="6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4월 "&amp; "일정표"</f>
        <v>2025년 4월 일정표</v>
      </c>
      <c r="F1" s="3"/>
      <c r="G1" s="3"/>
      <c r="H1" s="45"/>
    </row>
    <row r="2" spans="1:8" s="6" customFormat="1" ht="24" customHeight="1">
      <c r="A2" s="5"/>
      <c r="B2" s="57" t="str">
        <f>주시작</f>
        <v>일요일</v>
      </c>
      <c r="C2" s="55" t="str">
        <f t="shared" ref="C2:H2" si="0">TEXT(C3,"aaaa")</f>
        <v>월요일</v>
      </c>
      <c r="D2" s="55" t="str">
        <f t="shared" si="0"/>
        <v>화요일</v>
      </c>
      <c r="E2" s="55" t="str">
        <f t="shared" si="0"/>
        <v>수요일</v>
      </c>
      <c r="F2" s="55" t="str">
        <f t="shared" si="0"/>
        <v>목요일</v>
      </c>
      <c r="G2" s="55" t="str">
        <f t="shared" si="0"/>
        <v>금요일</v>
      </c>
      <c r="H2" s="56" t="str">
        <f t="shared" si="0"/>
        <v>토요일</v>
      </c>
    </row>
    <row r="3" spans="1:8" s="8" customFormat="1" ht="18" customHeight="1">
      <c r="A3" s="7"/>
      <c r="B3" s="23">
        <f t="array" ref="B3:H3">요일및주+DATE(달력연도,4,1)-WEEKDAY(DATE(달력연도,4,1),(주시작="월요일")+1)+1</f>
        <v>45746</v>
      </c>
      <c r="C3" s="41">
        <v>45747</v>
      </c>
      <c r="D3" s="41">
        <v>45748</v>
      </c>
      <c r="E3" s="41">
        <v>45749</v>
      </c>
      <c r="F3" s="41">
        <v>45750</v>
      </c>
      <c r="G3" s="41">
        <v>45751</v>
      </c>
      <c r="H3" s="25">
        <v>45752</v>
      </c>
    </row>
    <row r="4" spans="1:8" s="10" customFormat="1" ht="60" customHeight="1">
      <c r="A4" s="9"/>
      <c r="B4" s="50"/>
      <c r="C4" s="64"/>
      <c r="D4" s="64" t="s">
        <v>9</v>
      </c>
      <c r="E4" s="62" t="s">
        <v>10</v>
      </c>
      <c r="F4" s="64" t="s">
        <v>9</v>
      </c>
      <c r="G4" s="64" t="s">
        <v>9</v>
      </c>
      <c r="H4" s="67"/>
    </row>
    <row r="5" spans="1:8" s="8" customFormat="1" ht="18" customHeight="1">
      <c r="A5" s="7"/>
      <c r="B5" s="27">
        <f t="array" ref="B5:H5">요일및주+DATE(달력연도,4,1)-WEEKDAY(DATE(달력연도,4,1),(주시작="월요일")+1)+8</f>
        <v>45753</v>
      </c>
      <c r="C5" s="28">
        <v>45754</v>
      </c>
      <c r="D5" s="28">
        <v>45755</v>
      </c>
      <c r="E5" s="36">
        <v>45756</v>
      </c>
      <c r="F5" s="28">
        <v>45757</v>
      </c>
      <c r="G5" s="28">
        <v>45758</v>
      </c>
      <c r="H5" s="29">
        <v>45759</v>
      </c>
    </row>
    <row r="6" spans="1:8" s="10" customFormat="1" ht="60" customHeight="1">
      <c r="A6" s="9"/>
      <c r="B6" s="69"/>
      <c r="C6" s="64" t="s">
        <v>8</v>
      </c>
      <c r="D6" s="64" t="s">
        <v>9</v>
      </c>
      <c r="E6" s="62" t="s">
        <v>10</v>
      </c>
      <c r="F6" s="64" t="s">
        <v>9</v>
      </c>
      <c r="G6" s="64" t="s">
        <v>9</v>
      </c>
      <c r="H6" s="67"/>
    </row>
    <row r="7" spans="1:8" s="8" customFormat="1" ht="18" customHeight="1">
      <c r="A7" s="7"/>
      <c r="B7" s="32">
        <f t="array" ref="B7:H7">요일및주+DATE(달력연도,4,1)-WEEKDAY(DATE(달력연도,4,1),(주시작="월요일")+1)+15</f>
        <v>45760</v>
      </c>
      <c r="C7" s="33">
        <v>45761</v>
      </c>
      <c r="D7" s="33">
        <v>45762</v>
      </c>
      <c r="E7" s="33">
        <v>45763</v>
      </c>
      <c r="F7" s="33">
        <v>45764</v>
      </c>
      <c r="G7" s="33">
        <v>45765</v>
      </c>
      <c r="H7" s="34">
        <v>45766</v>
      </c>
    </row>
    <row r="8" spans="1:8" s="10" customFormat="1" ht="60" customHeight="1">
      <c r="A8" s="9"/>
      <c r="B8" s="69"/>
      <c r="C8" s="64" t="s">
        <v>8</v>
      </c>
      <c r="D8" s="64" t="s">
        <v>9</v>
      </c>
      <c r="E8" s="78" t="s">
        <v>21</v>
      </c>
      <c r="F8" s="64" t="s">
        <v>9</v>
      </c>
      <c r="G8" s="64" t="s">
        <v>9</v>
      </c>
      <c r="H8" s="67"/>
    </row>
    <row r="9" spans="1:8" s="8" customFormat="1" ht="18" customHeight="1">
      <c r="A9" s="7"/>
      <c r="B9" s="27">
        <f t="array" ref="B9:H9">요일및주+DATE(달력연도,4,1)-WEEKDAY(DATE(달력연도,4,1),(주시작="월요일")+1)+22</f>
        <v>45767</v>
      </c>
      <c r="C9" s="28">
        <v>45768</v>
      </c>
      <c r="D9" s="28">
        <v>45769</v>
      </c>
      <c r="E9" s="28">
        <v>45770</v>
      </c>
      <c r="F9" s="28">
        <v>45771</v>
      </c>
      <c r="G9" s="28">
        <v>45772</v>
      </c>
      <c r="H9" s="29">
        <v>45773</v>
      </c>
    </row>
    <row r="10" spans="1:8" s="10" customFormat="1" ht="60" customHeight="1">
      <c r="A10" s="9"/>
      <c r="B10" s="69"/>
      <c r="C10" s="64" t="s">
        <v>8</v>
      </c>
      <c r="D10" s="64" t="s">
        <v>9</v>
      </c>
      <c r="E10" s="64" t="s">
        <v>9</v>
      </c>
      <c r="F10" s="64" t="s">
        <v>9</v>
      </c>
      <c r="G10" s="64" t="s">
        <v>9</v>
      </c>
      <c r="H10" s="67"/>
    </row>
    <row r="11" spans="1:8" s="8" customFormat="1" ht="18" customHeight="1">
      <c r="A11" s="7"/>
      <c r="B11" s="32">
        <f t="array" ref="B11:H11">요일및주+DATE(달력연도,4,1)-WEEKDAY(DATE(달력연도,4,1),(주시작="월요일")+1)+29</f>
        <v>45774</v>
      </c>
      <c r="C11" s="33">
        <v>45775</v>
      </c>
      <c r="D11" s="33">
        <v>45776</v>
      </c>
      <c r="E11" s="33">
        <v>45777</v>
      </c>
      <c r="F11" s="33">
        <v>45778</v>
      </c>
      <c r="G11" s="33">
        <v>45779</v>
      </c>
      <c r="H11" s="34">
        <v>45780</v>
      </c>
    </row>
    <row r="12" spans="1:8" s="10" customFormat="1" ht="60" customHeight="1">
      <c r="A12" s="9"/>
      <c r="B12" s="69"/>
      <c r="C12" s="64" t="s">
        <v>8</v>
      </c>
      <c r="D12" s="64" t="s">
        <v>9</v>
      </c>
      <c r="E12" s="64" t="s">
        <v>9</v>
      </c>
      <c r="F12" s="64"/>
      <c r="G12" s="64"/>
      <c r="H12" s="67"/>
    </row>
    <row r="13" spans="1:8" s="8" customFormat="1" ht="18" customHeight="1">
      <c r="A13" s="7"/>
      <c r="B13" s="27">
        <f t="array" ref="B13:C13">요일및주+DATE(달력연도,4,1)-WEEKDAY(DATE(달력연도,4,1),(주시작="월요일")+1)+36</f>
        <v>45781</v>
      </c>
      <c r="C13" s="28">
        <v>45782</v>
      </c>
      <c r="D13" s="94" t="s">
        <v>5</v>
      </c>
      <c r="E13" s="94"/>
      <c r="F13" s="94"/>
      <c r="G13" s="94"/>
      <c r="H13" s="94"/>
    </row>
    <row r="14" spans="1:8" s="10" customFormat="1" ht="60" customHeight="1">
      <c r="A14" s="9"/>
      <c r="B14" s="53"/>
      <c r="C14" s="54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17" priority="2">
      <formula>AND(DAY(B11)&gt;=1,DAY(B11)&lt;=15)</formula>
    </cfRule>
  </conditionalFormatting>
  <conditionalFormatting sqref="B3:G3">
    <cfRule type="expression" dxfId="16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3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63B6A342-849E-4886-9CD0-6FF107FAF58E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300-000003000000}"/>
    <dataValidation allowBlank="1" showInputMessage="1" prompt="아래 셀에 월별 메모를 입력합니다." sqref="D13:H13" xr:uid="{00000000-0002-0000-0300-000004000000}"/>
    <dataValidation allowBlank="1" showInputMessage="1" prompt="이 셀에 월별 메모를 입력합니다." sqref="D14:H14" xr:uid="{56F8CD6D-CCF8-4799-B6AE-0E89FB22A52A}"/>
    <dataValidation allowBlank="1" showInputMessage="1" showErrorMessage="1" prompt="이 행과 7, 9, 11, 13, 15 행은 위의 셀에 있는 날짜와 관련된 일별 메모를 입력하는 셀입니다." sqref="B4" xr:uid="{00000000-0002-0000-0300-000006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3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9" tint="0.59999389629810485"/>
    <pageSetUpPr fitToPage="1"/>
  </sheetPr>
  <dimension ref="A1:H14"/>
  <sheetViews>
    <sheetView showGridLines="0" workbookViewId="0">
      <selection activeCell="N10" sqref="N10"/>
    </sheetView>
  </sheetViews>
  <sheetFormatPr defaultColWidth="8.75" defaultRowHeight="16.5"/>
  <cols>
    <col min="1" max="1" width="1.625" style="1" customWidth="1"/>
    <col min="2" max="2" width="16.625" style="42" customWidth="1"/>
    <col min="3" max="4" width="16.625" style="1" customWidth="1"/>
    <col min="5" max="5" width="17.75" style="1" customWidth="1"/>
    <col min="6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5월 "&amp; "일정표"</f>
        <v>2025년 5월 일정표</v>
      </c>
      <c r="F1" s="3"/>
      <c r="G1" s="3"/>
      <c r="H1" s="45"/>
    </row>
    <row r="2" spans="1:8" s="6" customFormat="1" ht="24" customHeight="1">
      <c r="A2" s="5"/>
      <c r="B2" s="57" t="str">
        <f>주시작</f>
        <v>일요일</v>
      </c>
      <c r="C2" s="55" t="str">
        <f t="shared" ref="C2:H2" si="0">TEXT(C3,"aaaa")</f>
        <v>월요일</v>
      </c>
      <c r="D2" s="55" t="str">
        <f t="shared" si="0"/>
        <v>화요일</v>
      </c>
      <c r="E2" s="55" t="str">
        <f t="shared" si="0"/>
        <v>수요일</v>
      </c>
      <c r="F2" s="55" t="str">
        <f t="shared" si="0"/>
        <v>목요일</v>
      </c>
      <c r="G2" s="55" t="str">
        <f t="shared" si="0"/>
        <v>금요일</v>
      </c>
      <c r="H2" s="56" t="str">
        <f t="shared" si="0"/>
        <v>토요일</v>
      </c>
    </row>
    <row r="3" spans="1:8" s="8" customFormat="1" ht="18" customHeight="1">
      <c r="A3" s="7"/>
      <c r="B3" s="23">
        <f t="array" ref="B3:H3">요일및주+DATE(달력연도,5,1)-WEEKDAY(DATE(달력연도,5,1),(주시작="월요일")+1)+1</f>
        <v>45774</v>
      </c>
      <c r="C3" s="41">
        <v>45775</v>
      </c>
      <c r="D3" s="41">
        <v>45776</v>
      </c>
      <c r="E3" s="23">
        <v>45777</v>
      </c>
      <c r="F3" s="23">
        <v>45778</v>
      </c>
      <c r="G3" s="41">
        <v>45779</v>
      </c>
      <c r="H3" s="25">
        <v>45780</v>
      </c>
    </row>
    <row r="4" spans="1:8" s="10" customFormat="1" ht="60" customHeight="1">
      <c r="A4" s="9"/>
      <c r="B4" s="50"/>
      <c r="C4" s="51"/>
      <c r="D4" s="51"/>
      <c r="E4" s="80"/>
      <c r="F4" s="80" t="s">
        <v>22</v>
      </c>
      <c r="G4" s="64" t="s">
        <v>9</v>
      </c>
      <c r="H4" s="67"/>
    </row>
    <row r="5" spans="1:8" s="8" customFormat="1" ht="18" customHeight="1">
      <c r="A5" s="7"/>
      <c r="B5" s="27">
        <f t="array" ref="B5:H5">요일및주+DATE(달력연도,5,1)-WEEKDAY(DATE(달력연도,5,1),(주시작="월요일")+1)+8</f>
        <v>45781</v>
      </c>
      <c r="C5" s="27">
        <v>45782</v>
      </c>
      <c r="D5" s="27">
        <v>45783</v>
      </c>
      <c r="E5" s="28">
        <v>45784</v>
      </c>
      <c r="F5" s="28">
        <v>45785</v>
      </c>
      <c r="G5" s="28">
        <v>45786</v>
      </c>
      <c r="H5" s="29">
        <v>45787</v>
      </c>
    </row>
    <row r="6" spans="1:8" s="10" customFormat="1" ht="60" customHeight="1">
      <c r="A6" s="9"/>
      <c r="B6" s="89"/>
      <c r="C6" s="89" t="s">
        <v>39</v>
      </c>
      <c r="D6" s="79" t="s">
        <v>19</v>
      </c>
      <c r="E6" s="62" t="s">
        <v>10</v>
      </c>
      <c r="F6" s="64" t="s">
        <v>9</v>
      </c>
      <c r="G6" s="64" t="s">
        <v>9</v>
      </c>
      <c r="H6" s="67"/>
    </row>
    <row r="7" spans="1:8" s="8" customFormat="1" ht="18" customHeight="1">
      <c r="A7" s="7"/>
      <c r="B7" s="32">
        <f t="array" ref="B7:H7">요일및주+DATE(달력연도,5,1)-WEEKDAY(DATE(달력연도,5,1),(주시작="월요일")+1)+15</f>
        <v>45788</v>
      </c>
      <c r="C7" s="33">
        <v>45789</v>
      </c>
      <c r="D7" s="33">
        <v>45790</v>
      </c>
      <c r="E7" s="35">
        <v>45791</v>
      </c>
      <c r="F7" s="33">
        <v>45792</v>
      </c>
      <c r="G7" s="33">
        <v>45793</v>
      </c>
      <c r="H7" s="34">
        <v>45794</v>
      </c>
    </row>
    <row r="8" spans="1:8" s="10" customFormat="1" ht="60" customHeight="1">
      <c r="A8" s="9"/>
      <c r="B8" s="69"/>
      <c r="C8" s="64" t="s">
        <v>8</v>
      </c>
      <c r="D8" s="64" t="s">
        <v>9</v>
      </c>
      <c r="E8" s="62" t="s">
        <v>10</v>
      </c>
      <c r="F8" s="64" t="s">
        <v>9</v>
      </c>
      <c r="G8" s="64" t="s">
        <v>9</v>
      </c>
      <c r="H8" s="67"/>
    </row>
    <row r="9" spans="1:8" s="8" customFormat="1" ht="18" customHeight="1">
      <c r="A9" s="7"/>
      <c r="B9" s="27">
        <f t="array" ref="B9:H9">요일및주+DATE(달력연도,5,1)-WEEKDAY(DATE(달력연도,5,1),(주시작="월요일")+1)+22</f>
        <v>45795</v>
      </c>
      <c r="C9" s="28">
        <v>45796</v>
      </c>
      <c r="D9" s="28">
        <v>45797</v>
      </c>
      <c r="E9" s="28">
        <v>45798</v>
      </c>
      <c r="F9" s="28">
        <v>45799</v>
      </c>
      <c r="G9" s="28">
        <v>45800</v>
      </c>
      <c r="H9" s="29">
        <v>45801</v>
      </c>
    </row>
    <row r="10" spans="1:8" s="10" customFormat="1" ht="60" customHeight="1">
      <c r="A10" s="9"/>
      <c r="B10" s="69"/>
      <c r="C10" s="64" t="s">
        <v>8</v>
      </c>
      <c r="D10" s="64" t="s">
        <v>9</v>
      </c>
      <c r="E10" s="78" t="s">
        <v>23</v>
      </c>
      <c r="F10" s="64" t="s">
        <v>9</v>
      </c>
      <c r="G10" s="64" t="s">
        <v>9</v>
      </c>
      <c r="H10" s="67"/>
    </row>
    <row r="11" spans="1:8" s="8" customFormat="1" ht="18" customHeight="1">
      <c r="A11" s="7"/>
      <c r="B11" s="32">
        <f t="array" ref="B11:H11">요일및주+DATE(달력연도,5,1)-WEEKDAY(DATE(달력연도,5,1),(주시작="월요일")+1)+29</f>
        <v>45802</v>
      </c>
      <c r="C11" s="33">
        <v>45803</v>
      </c>
      <c r="D11" s="33">
        <v>45804</v>
      </c>
      <c r="E11" s="33">
        <v>45805</v>
      </c>
      <c r="F11" s="33">
        <v>45806</v>
      </c>
      <c r="G11" s="33">
        <v>45807</v>
      </c>
      <c r="H11" s="34">
        <v>45808</v>
      </c>
    </row>
    <row r="12" spans="1:8" s="10" customFormat="1" ht="60" customHeight="1">
      <c r="A12" s="9"/>
      <c r="B12" s="50"/>
      <c r="C12" s="64" t="s">
        <v>8</v>
      </c>
      <c r="D12" s="64" t="s">
        <v>9</v>
      </c>
      <c r="E12" s="78" t="s">
        <v>12</v>
      </c>
      <c r="F12" s="64" t="s">
        <v>9</v>
      </c>
      <c r="G12" s="64" t="s">
        <v>9</v>
      </c>
      <c r="H12" s="52"/>
    </row>
    <row r="13" spans="1:8" s="8" customFormat="1" ht="18" customHeight="1">
      <c r="A13" s="7"/>
      <c r="B13" s="27">
        <f t="array" ref="B13:C13">요일및주+DATE(달력연도,5,1)-WEEKDAY(DATE(달력연도,5,1),(주시작="월요일")+1)+36</f>
        <v>45809</v>
      </c>
      <c r="C13" s="28">
        <v>45810</v>
      </c>
      <c r="D13" s="94" t="s">
        <v>5</v>
      </c>
      <c r="E13" s="94"/>
      <c r="F13" s="94"/>
      <c r="G13" s="94"/>
      <c r="H13" s="94"/>
    </row>
    <row r="14" spans="1:8" s="10" customFormat="1" ht="60" customHeight="1">
      <c r="A14" s="9"/>
      <c r="B14" s="53"/>
      <c r="C14" s="54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15" priority="2">
      <formula>AND(DAY(B11)&gt;=1,DAY(B11)&lt;=15)</formula>
    </cfRule>
  </conditionalFormatting>
  <conditionalFormatting sqref="B3:G3">
    <cfRule type="expression" dxfId="14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4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73795561-D236-4033-B5EB-96D1BD034687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400-000003000000}"/>
    <dataValidation allowBlank="1" showInputMessage="1" showErrorMessage="1" prompt="이 행과 7, 9, 11, 13, 15 행은 위의 셀에 있는 날짜와 관련된 일별 메모를 입력하는 셀입니다." sqref="B4" xr:uid="{00000000-0002-0000-0400-000004000000}"/>
    <dataValidation allowBlank="1" showInputMessage="1" prompt="이 셀에 월별 메모를 입력합니다." sqref="D14:H14" xr:uid="{1E66BCB2-FA23-49FB-9108-37389243F1A9}"/>
    <dataValidation allowBlank="1" showInputMessage="1" prompt="아래 셀에 월별 메모를 입력합니다." sqref="D13:H13" xr:uid="{00000000-0002-0000-0400-000006000000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4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7" tint="0.59999389629810485"/>
    <pageSetUpPr fitToPage="1"/>
  </sheetPr>
  <dimension ref="A1:H14"/>
  <sheetViews>
    <sheetView showGridLines="0" zoomScaleNormal="100" workbookViewId="0">
      <selection activeCell="H12" sqref="H12"/>
    </sheetView>
  </sheetViews>
  <sheetFormatPr defaultColWidth="8.75" defaultRowHeight="16.5"/>
  <cols>
    <col min="1" max="1" width="1.625" style="1" customWidth="1"/>
    <col min="2" max="2" width="16.625" style="42" customWidth="1"/>
    <col min="3" max="4" width="16.625" style="1" customWidth="1"/>
    <col min="5" max="5" width="16.75" style="1" customWidth="1"/>
    <col min="6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6월 "&amp; "일정표"</f>
        <v>2025년 6월 일정표</v>
      </c>
      <c r="F1" s="3"/>
      <c r="G1" s="3"/>
      <c r="H1" s="45"/>
    </row>
    <row r="2" spans="1:8" s="6" customFormat="1" ht="24" customHeight="1">
      <c r="A2" s="5"/>
      <c r="B2" s="20" t="str">
        <f>주시작</f>
        <v>일요일</v>
      </c>
      <c r="C2" s="21" t="str">
        <f t="shared" ref="C2:H2" si="0">TEXT(C3,"aaaa")</f>
        <v>월요일</v>
      </c>
      <c r="D2" s="21" t="str">
        <f t="shared" si="0"/>
        <v>화요일</v>
      </c>
      <c r="E2" s="21" t="str">
        <f t="shared" si="0"/>
        <v>수요일</v>
      </c>
      <c r="F2" s="21" t="str">
        <f t="shared" si="0"/>
        <v>목요일</v>
      </c>
      <c r="G2" s="21" t="str">
        <f t="shared" si="0"/>
        <v>금요일</v>
      </c>
      <c r="H2" s="22" t="str">
        <f t="shared" si="0"/>
        <v>토요일</v>
      </c>
    </row>
    <row r="3" spans="1:8" s="8" customFormat="1" ht="18" customHeight="1">
      <c r="A3" s="7"/>
      <c r="B3" s="23">
        <f t="array" ref="B3:H3">요일및주+DATE(달력연도,6,1)-WEEKDAY(DATE(달력연도,6,1),(주시작="월요일")+1)+1</f>
        <v>45809</v>
      </c>
      <c r="C3" s="41">
        <v>45810</v>
      </c>
      <c r="D3" s="41">
        <v>45811</v>
      </c>
      <c r="E3" s="41">
        <v>45812</v>
      </c>
      <c r="F3" s="41">
        <v>45813</v>
      </c>
      <c r="G3" s="23">
        <v>45814</v>
      </c>
      <c r="H3" s="25">
        <v>45815</v>
      </c>
    </row>
    <row r="4" spans="1:8" s="10" customFormat="1" ht="60" customHeight="1">
      <c r="A4" s="9"/>
      <c r="B4" s="50"/>
      <c r="C4" s="64" t="s">
        <v>8</v>
      </c>
      <c r="D4" s="64" t="s">
        <v>9</v>
      </c>
      <c r="E4" s="78" t="s">
        <v>26</v>
      </c>
      <c r="F4" s="64" t="s">
        <v>9</v>
      </c>
      <c r="G4" s="80" t="s">
        <v>24</v>
      </c>
      <c r="H4" s="52"/>
    </row>
    <row r="5" spans="1:8" s="8" customFormat="1" ht="18" customHeight="1">
      <c r="A5" s="7"/>
      <c r="B5" s="27">
        <f t="array" ref="B5:H5">요일및주+DATE(달력연도,6,1)-WEEKDAY(DATE(달력연도,6,1),(주시작="월요일")+1)+8</f>
        <v>45816</v>
      </c>
      <c r="C5" s="28">
        <v>45817</v>
      </c>
      <c r="D5" s="28">
        <v>45818</v>
      </c>
      <c r="E5" s="28">
        <v>45819</v>
      </c>
      <c r="F5" s="36">
        <v>45820</v>
      </c>
      <c r="G5" s="28">
        <v>45821</v>
      </c>
      <c r="H5" s="29">
        <v>45822</v>
      </c>
    </row>
    <row r="6" spans="1:8" s="10" customFormat="1" ht="60" customHeight="1">
      <c r="A6" s="9"/>
      <c r="B6" s="69"/>
      <c r="C6" s="64" t="s">
        <v>8</v>
      </c>
      <c r="D6" s="64" t="s">
        <v>9</v>
      </c>
      <c r="E6" s="78" t="s">
        <v>26</v>
      </c>
      <c r="F6" s="64" t="s">
        <v>9</v>
      </c>
      <c r="G6" s="64" t="s">
        <v>9</v>
      </c>
      <c r="H6" s="67"/>
    </row>
    <row r="7" spans="1:8" s="8" customFormat="1" ht="18" customHeight="1">
      <c r="A7" s="7"/>
      <c r="B7" s="32">
        <f t="array" ref="B7:H7">요일및주+DATE(달력연도,6,1)-WEEKDAY(DATE(달력연도,6,1),(주시작="월요일")+1)+15</f>
        <v>45823</v>
      </c>
      <c r="C7" s="33">
        <v>45824</v>
      </c>
      <c r="D7" s="33">
        <v>45825</v>
      </c>
      <c r="E7" s="33">
        <v>45826</v>
      </c>
      <c r="F7" s="33">
        <v>45827</v>
      </c>
      <c r="G7" s="33">
        <v>45828</v>
      </c>
      <c r="H7" s="34">
        <v>45829</v>
      </c>
    </row>
    <row r="8" spans="1:8" s="10" customFormat="1" ht="60" customHeight="1">
      <c r="A8" s="9"/>
      <c r="B8" s="69"/>
      <c r="C8" s="64" t="s">
        <v>8</v>
      </c>
      <c r="D8" s="64" t="s">
        <v>9</v>
      </c>
      <c r="E8" s="78" t="s">
        <v>25</v>
      </c>
      <c r="F8" s="64" t="s">
        <v>9</v>
      </c>
      <c r="G8" s="64" t="s">
        <v>9</v>
      </c>
      <c r="H8" s="67"/>
    </row>
    <row r="9" spans="1:8" s="8" customFormat="1" ht="18" customHeight="1">
      <c r="A9" s="7"/>
      <c r="B9" s="27">
        <f t="array" ref="B9:H9">요일및주+DATE(달력연도,6,1)-WEEKDAY(DATE(달력연도,6,1),(주시작="월요일")+1)+22</f>
        <v>45830</v>
      </c>
      <c r="C9" s="28">
        <v>45831</v>
      </c>
      <c r="D9" s="28">
        <v>45832</v>
      </c>
      <c r="E9" s="28">
        <v>45833</v>
      </c>
      <c r="F9" s="28">
        <v>45834</v>
      </c>
      <c r="G9" s="28">
        <v>45835</v>
      </c>
      <c r="H9" s="29">
        <v>45836</v>
      </c>
    </row>
    <row r="10" spans="1:8" s="10" customFormat="1" ht="60" customHeight="1">
      <c r="A10" s="9"/>
      <c r="B10" s="69"/>
      <c r="C10" s="64" t="s">
        <v>8</v>
      </c>
      <c r="D10" s="64" t="s">
        <v>9</v>
      </c>
      <c r="E10" s="78" t="s">
        <v>9</v>
      </c>
      <c r="F10" s="64" t="s">
        <v>9</v>
      </c>
      <c r="G10" s="64" t="s">
        <v>9</v>
      </c>
      <c r="H10" s="67"/>
    </row>
    <row r="11" spans="1:8" s="8" customFormat="1" ht="18" customHeight="1">
      <c r="A11" s="7"/>
      <c r="B11" s="32">
        <f t="array" ref="B11:H11">요일및주+DATE(달력연도,6,1)-WEEKDAY(DATE(달력연도,6,1),(주시작="월요일")+1)+29</f>
        <v>45837</v>
      </c>
      <c r="C11" s="33">
        <v>45838</v>
      </c>
      <c r="D11" s="33">
        <v>45839</v>
      </c>
      <c r="E11" s="33">
        <v>45840</v>
      </c>
      <c r="F11" s="33">
        <v>45841</v>
      </c>
      <c r="G11" s="33">
        <v>45842</v>
      </c>
      <c r="H11" s="34">
        <v>45843</v>
      </c>
    </row>
    <row r="12" spans="1:8" s="10" customFormat="1" ht="60" customHeight="1">
      <c r="A12" s="9"/>
      <c r="B12" s="69"/>
      <c r="C12" s="64" t="s">
        <v>8</v>
      </c>
      <c r="D12" s="64"/>
      <c r="E12" s="64"/>
      <c r="F12" s="64"/>
      <c r="G12" s="64"/>
      <c r="H12" s="67"/>
    </row>
    <row r="13" spans="1:8" s="8" customFormat="1" ht="18" customHeight="1">
      <c r="A13" s="7"/>
      <c r="B13" s="27">
        <f t="array" ref="B13:C13">요일및주+DATE(달력연도,6,1)-WEEKDAY(DATE(달력연도,6,1),(주시작="월요일")+1)+36</f>
        <v>45844</v>
      </c>
      <c r="C13" s="28">
        <v>45845</v>
      </c>
      <c r="D13" s="94" t="s">
        <v>5</v>
      </c>
      <c r="E13" s="94"/>
      <c r="F13" s="94"/>
      <c r="G13" s="94"/>
      <c r="H13" s="94"/>
    </row>
    <row r="14" spans="1:8" s="10" customFormat="1" ht="60" customHeight="1">
      <c r="A14" s="9"/>
      <c r="B14" s="53"/>
      <c r="C14" s="54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13" priority="2">
      <formula>AND(DAY(B11)&gt;=1,DAY(B11)&lt;=15)</formula>
    </cfRule>
  </conditionalFormatting>
  <conditionalFormatting sqref="B3:G3">
    <cfRule type="expression" dxfId="12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5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F116F762-187C-40D8-B9CE-72BFB3C44018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500-000003000000}"/>
    <dataValidation allowBlank="1" showInputMessage="1" prompt="아래 셀에 월별 메모를 입력합니다." sqref="D13:H13" xr:uid="{00000000-0002-0000-0500-000004000000}"/>
    <dataValidation allowBlank="1" showInputMessage="1" prompt="이 셀에 월별 메모를 입력합니다." sqref="D14:H14" xr:uid="{29077B46-9814-4C1B-87AE-2DD12655BF48}"/>
    <dataValidation allowBlank="1" showInputMessage="1" showErrorMessage="1" prompt="이 행과 7, 9, 11, 13, 15 행은 위의 셀에 있는 날짜와 관련된 일별 메모를 입력하는 셀입니다." sqref="B4" xr:uid="{00000000-0002-0000-0500-000006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5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7" tint="0.59999389629810485"/>
    <pageSetUpPr fitToPage="1"/>
  </sheetPr>
  <dimension ref="A1:H14"/>
  <sheetViews>
    <sheetView showGridLines="0" zoomScaleNormal="100" workbookViewId="0">
      <selection activeCell="N12" sqref="N12"/>
    </sheetView>
  </sheetViews>
  <sheetFormatPr defaultColWidth="8.75" defaultRowHeight="16.5"/>
  <cols>
    <col min="1" max="1" width="1.625" style="1" customWidth="1"/>
    <col min="2" max="2" width="16.625" style="42" customWidth="1"/>
    <col min="3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7월 "&amp; "일정표"</f>
        <v>2025년 7월 일정표</v>
      </c>
      <c r="F1" s="3"/>
      <c r="G1" s="3"/>
      <c r="H1" s="45"/>
    </row>
    <row r="2" spans="1:8" s="14" customFormat="1" ht="24" customHeight="1">
      <c r="A2" s="13"/>
      <c r="B2" s="20" t="str">
        <f>주시작</f>
        <v>일요일</v>
      </c>
      <c r="C2" s="21" t="str">
        <f t="shared" ref="C2:H2" si="0">TEXT(C3,"aaaa")</f>
        <v>월요일</v>
      </c>
      <c r="D2" s="21" t="str">
        <f t="shared" si="0"/>
        <v>화요일</v>
      </c>
      <c r="E2" s="21" t="str">
        <f t="shared" si="0"/>
        <v>수요일</v>
      </c>
      <c r="F2" s="21" t="str">
        <f t="shared" si="0"/>
        <v>목요일</v>
      </c>
      <c r="G2" s="21" t="str">
        <f t="shared" si="0"/>
        <v>금요일</v>
      </c>
      <c r="H2" s="22" t="str">
        <f t="shared" si="0"/>
        <v>토요일</v>
      </c>
    </row>
    <row r="3" spans="1:8" s="16" customFormat="1" ht="18" customHeight="1">
      <c r="A3" s="15"/>
      <c r="B3" s="23">
        <f t="array" ref="B3:H3">요일및주+DATE(달력연도,7,1)-WEEKDAY(DATE(달력연도,7,1),(주시작="월요일")+1)+1</f>
        <v>45837</v>
      </c>
      <c r="C3" s="41">
        <v>45838</v>
      </c>
      <c r="D3" s="41">
        <v>45839</v>
      </c>
      <c r="E3" s="41">
        <v>45840</v>
      </c>
      <c r="F3" s="41">
        <v>45841</v>
      </c>
      <c r="G3" s="41">
        <v>45842</v>
      </c>
      <c r="H3" s="25">
        <v>45843</v>
      </c>
    </row>
    <row r="4" spans="1:8" s="59" customFormat="1" ht="60" customHeight="1">
      <c r="A4" s="58"/>
      <c r="B4" s="50"/>
      <c r="C4" s="64"/>
      <c r="D4" s="64" t="s">
        <v>9</v>
      </c>
      <c r="E4" s="78" t="s">
        <v>26</v>
      </c>
      <c r="F4" s="64" t="s">
        <v>9</v>
      </c>
      <c r="G4" s="64" t="s">
        <v>9</v>
      </c>
      <c r="H4" s="67"/>
    </row>
    <row r="5" spans="1:8" s="16" customFormat="1" ht="18" customHeight="1">
      <c r="A5" s="15"/>
      <c r="B5" s="27">
        <f t="array" ref="B5:H5">요일및주+DATE(달력연도,7,1)-WEEKDAY(DATE(달력연도,7,1),(주시작="월요일")+1)+8</f>
        <v>45844</v>
      </c>
      <c r="C5" s="28">
        <v>45845</v>
      </c>
      <c r="D5" s="28">
        <v>45846</v>
      </c>
      <c r="E5" s="28">
        <v>45847</v>
      </c>
      <c r="F5" s="28">
        <v>45848</v>
      </c>
      <c r="G5" s="28">
        <v>45849</v>
      </c>
      <c r="H5" s="29">
        <v>45850</v>
      </c>
    </row>
    <row r="6" spans="1:8" s="59" customFormat="1" ht="60" customHeight="1">
      <c r="A6" s="58"/>
      <c r="B6" s="69"/>
      <c r="C6" s="64" t="s">
        <v>8</v>
      </c>
      <c r="D6" s="64" t="s">
        <v>9</v>
      </c>
      <c r="E6" s="78" t="s">
        <v>26</v>
      </c>
      <c r="F6" s="64" t="s">
        <v>9</v>
      </c>
      <c r="G6" s="64" t="s">
        <v>9</v>
      </c>
      <c r="H6" s="67"/>
    </row>
    <row r="7" spans="1:8" s="16" customFormat="1" ht="18" customHeight="1">
      <c r="A7" s="15"/>
      <c r="B7" s="32">
        <f t="array" ref="B7:H7">요일및주+DATE(달력연도,7,1)-WEEKDAY(DATE(달력연도,7,1),(주시작="월요일")+1)+15</f>
        <v>45851</v>
      </c>
      <c r="C7" s="33">
        <v>45852</v>
      </c>
      <c r="D7" s="33">
        <v>45853</v>
      </c>
      <c r="E7" s="33">
        <v>45854</v>
      </c>
      <c r="F7" s="33">
        <v>45855</v>
      </c>
      <c r="G7" s="33">
        <v>45856</v>
      </c>
      <c r="H7" s="34">
        <v>45857</v>
      </c>
    </row>
    <row r="8" spans="1:8" s="59" customFormat="1" ht="60" customHeight="1">
      <c r="A8" s="58"/>
      <c r="B8" s="69"/>
      <c r="C8" s="64" t="s">
        <v>8</v>
      </c>
      <c r="D8" s="64" t="s">
        <v>9</v>
      </c>
      <c r="E8" s="78" t="s">
        <v>27</v>
      </c>
      <c r="F8" s="64" t="s">
        <v>9</v>
      </c>
      <c r="G8" s="64" t="s">
        <v>9</v>
      </c>
      <c r="H8" s="67"/>
    </row>
    <row r="9" spans="1:8" s="16" customFormat="1" ht="18" customHeight="1">
      <c r="A9" s="15"/>
      <c r="B9" s="27">
        <f t="array" ref="B9:H9">요일및주+DATE(달력연도,7,1)-WEEKDAY(DATE(달력연도,7,1),(주시작="월요일")+1)+22</f>
        <v>45858</v>
      </c>
      <c r="C9" s="28">
        <v>45859</v>
      </c>
      <c r="D9" s="28">
        <v>45860</v>
      </c>
      <c r="E9" s="28">
        <v>45861</v>
      </c>
      <c r="F9" s="28">
        <v>45862</v>
      </c>
      <c r="G9" s="28">
        <v>45863</v>
      </c>
      <c r="H9" s="29">
        <v>45864</v>
      </c>
    </row>
    <row r="10" spans="1:8" s="59" customFormat="1" ht="60" customHeight="1">
      <c r="A10" s="58"/>
      <c r="B10" s="69"/>
      <c r="C10" s="64" t="s">
        <v>8</v>
      </c>
      <c r="D10" s="64" t="s">
        <v>9</v>
      </c>
      <c r="E10" s="60" t="s">
        <v>9</v>
      </c>
      <c r="F10" s="64" t="s">
        <v>9</v>
      </c>
      <c r="G10" s="64" t="s">
        <v>9</v>
      </c>
      <c r="H10" s="67"/>
    </row>
    <row r="11" spans="1:8" s="16" customFormat="1" ht="18" customHeight="1">
      <c r="A11" s="15"/>
      <c r="B11" s="32">
        <f t="array" ref="B11:H11">요일및주+DATE(달력연도,7,1)-WEEKDAY(DATE(달력연도,7,1),(주시작="월요일")+1)+29</f>
        <v>45865</v>
      </c>
      <c r="C11" s="33">
        <v>45866</v>
      </c>
      <c r="D11" s="33">
        <v>45867</v>
      </c>
      <c r="E11" s="33">
        <v>45868</v>
      </c>
      <c r="F11" s="33">
        <v>45869</v>
      </c>
      <c r="G11" s="33">
        <v>45870</v>
      </c>
      <c r="H11" s="34">
        <v>45871</v>
      </c>
    </row>
    <row r="12" spans="1:8" s="59" customFormat="1" ht="60" customHeight="1">
      <c r="A12" s="58"/>
      <c r="B12" s="69"/>
      <c r="C12" s="64" t="s">
        <v>8</v>
      </c>
      <c r="D12" s="64" t="s">
        <v>9</v>
      </c>
      <c r="E12" s="60" t="s">
        <v>9</v>
      </c>
      <c r="F12" s="64" t="s">
        <v>9</v>
      </c>
      <c r="G12" s="64"/>
      <c r="H12" s="67"/>
    </row>
    <row r="13" spans="1:8" s="16" customFormat="1" ht="18" customHeight="1">
      <c r="A13" s="15"/>
      <c r="B13" s="27">
        <f t="array" ref="B13:C13">요일및주+DATE(달력연도,7,1)-WEEKDAY(DATE(달력연도,7,1),(주시작="월요일")+1)+36</f>
        <v>45872</v>
      </c>
      <c r="C13" s="28">
        <v>45873</v>
      </c>
      <c r="D13" s="94" t="s">
        <v>5</v>
      </c>
      <c r="E13" s="94"/>
      <c r="F13" s="94"/>
      <c r="G13" s="94"/>
      <c r="H13" s="94"/>
    </row>
    <row r="14" spans="1:8" s="59" customFormat="1" ht="60" customHeight="1">
      <c r="A14" s="58"/>
      <c r="B14" s="53"/>
      <c r="C14" s="54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11" priority="2">
      <formula>AND(DAY(B11)&gt;=1,DAY(B11)&lt;=15)</formula>
    </cfRule>
  </conditionalFormatting>
  <conditionalFormatting sqref="B3:G3">
    <cfRule type="expression" dxfId="10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6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12E906E5-BFE0-433D-91C8-28984E235DAD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600-000003000000}"/>
    <dataValidation allowBlank="1" showInputMessage="1" showErrorMessage="1" prompt="이 행과 7, 9, 11, 13, 15 행은 위의 셀에 있는 날짜와 관련된 일별 메모를 입력하는 셀입니다." sqref="B4" xr:uid="{00000000-0002-0000-0600-000004000000}"/>
    <dataValidation allowBlank="1" showInputMessage="1" prompt="이 셀에 월별 메모를 입력합니다." sqref="D14:H14" xr:uid="{AE3CFFED-DD77-4801-877D-C3293B5C4D32}"/>
    <dataValidation allowBlank="1" showInputMessage="1" prompt="아래 셀에 월별 메모를 입력합니다." sqref="D13:H13" xr:uid="{00000000-0002-0000-0600-000006000000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6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7" tint="0.59999389629810485"/>
    <pageSetUpPr fitToPage="1"/>
  </sheetPr>
  <dimension ref="A1:H14"/>
  <sheetViews>
    <sheetView showGridLines="0" view="pageBreakPreview" zoomScaleNormal="100" zoomScaleSheetLayoutView="100" workbookViewId="0">
      <selection activeCell="N6" sqref="N6"/>
    </sheetView>
  </sheetViews>
  <sheetFormatPr defaultColWidth="8.75" defaultRowHeight="16.5"/>
  <cols>
    <col min="1" max="1" width="1.625" style="1" customWidth="1"/>
    <col min="2" max="4" width="16.625" style="1" customWidth="1"/>
    <col min="5" max="5" width="18.375" style="1" customWidth="1"/>
    <col min="6" max="6" width="17.75" style="1" customWidth="1"/>
    <col min="7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8" ht="63.75" customHeight="1">
      <c r="C1" s="12"/>
      <c r="E1" s="19" t="str">
        <f>달력연도&amp; "년 8월 "&amp; "일정표"</f>
        <v>2025년 8월 일정표</v>
      </c>
      <c r="F1" s="3"/>
      <c r="G1" s="3"/>
      <c r="H1" s="4"/>
    </row>
    <row r="2" spans="1:8" s="14" customFormat="1" ht="24" customHeight="1">
      <c r="A2" s="13"/>
      <c r="B2" s="20" t="str">
        <f>주시작</f>
        <v>일요일</v>
      </c>
      <c r="C2" s="21" t="str">
        <f t="shared" ref="C2:H2" si="0">TEXT(C3,"aaaa")</f>
        <v>월요일</v>
      </c>
      <c r="D2" s="21" t="str">
        <f t="shared" si="0"/>
        <v>화요일</v>
      </c>
      <c r="E2" s="21" t="str">
        <f t="shared" si="0"/>
        <v>수요일</v>
      </c>
      <c r="F2" s="21" t="str">
        <f t="shared" si="0"/>
        <v>목요일</v>
      </c>
      <c r="G2" s="21" t="str">
        <f t="shared" si="0"/>
        <v>금요일</v>
      </c>
      <c r="H2" s="22" t="str">
        <f t="shared" si="0"/>
        <v>토요일</v>
      </c>
    </row>
    <row r="3" spans="1:8" s="18" customFormat="1" ht="18" customHeight="1">
      <c r="A3" s="17"/>
      <c r="B3" s="23">
        <f t="array" ref="B3:H3">요일및주+DATE(달력연도,8,1)-WEEKDAY(DATE(달력연도,8,1),(주시작="월요일")+1)+1</f>
        <v>45865</v>
      </c>
      <c r="C3" s="24">
        <v>45866</v>
      </c>
      <c r="D3" s="24">
        <v>45867</v>
      </c>
      <c r="E3" s="24">
        <v>45868</v>
      </c>
      <c r="F3" s="24">
        <v>45869</v>
      </c>
      <c r="G3" s="24">
        <v>45870</v>
      </c>
      <c r="H3" s="25">
        <v>45871</v>
      </c>
    </row>
    <row r="4" spans="1:8" s="68" customFormat="1" ht="60" customHeight="1">
      <c r="A4" s="65"/>
      <c r="B4" s="66"/>
      <c r="C4" s="60"/>
      <c r="D4" s="60"/>
      <c r="E4" s="62"/>
      <c r="F4" s="64"/>
      <c r="G4" s="64" t="s">
        <v>9</v>
      </c>
      <c r="H4" s="67"/>
    </row>
    <row r="5" spans="1:8" s="16" customFormat="1" ht="18" customHeight="1">
      <c r="A5" s="15"/>
      <c r="B5" s="27">
        <f t="array" ref="B5:H5">요일및주+DATE(달력연도,8,1)-WEEKDAY(DATE(달력연도,8,1),(주시작="월요일")+1)+8</f>
        <v>45872</v>
      </c>
      <c r="C5" s="28">
        <v>45873</v>
      </c>
      <c r="D5" s="28">
        <v>45874</v>
      </c>
      <c r="E5" s="28">
        <v>45875</v>
      </c>
      <c r="F5" s="28">
        <v>45876</v>
      </c>
      <c r="G5" s="28">
        <v>45877</v>
      </c>
      <c r="H5" s="29">
        <v>45878</v>
      </c>
    </row>
    <row r="6" spans="1:8" s="63" customFormat="1" ht="60" customHeight="1">
      <c r="A6" s="61"/>
      <c r="B6" s="69"/>
      <c r="C6" s="64" t="s">
        <v>8</v>
      </c>
      <c r="D6" s="64" t="s">
        <v>13</v>
      </c>
      <c r="E6" s="78" t="s">
        <v>26</v>
      </c>
      <c r="F6" s="64" t="s">
        <v>9</v>
      </c>
      <c r="G6" s="64" t="s">
        <v>13</v>
      </c>
      <c r="H6" s="67"/>
    </row>
    <row r="7" spans="1:8" s="16" customFormat="1" ht="18" customHeight="1">
      <c r="A7" s="15"/>
      <c r="B7" s="32">
        <f t="array" ref="B7:H7">요일및주+DATE(달력연도,8,1)-WEEKDAY(DATE(달력연도,8,1),(주시작="월요일")+1)+15</f>
        <v>45879</v>
      </c>
      <c r="C7" s="33">
        <v>45880</v>
      </c>
      <c r="D7" s="35">
        <v>45881</v>
      </c>
      <c r="E7" s="33">
        <v>45882</v>
      </c>
      <c r="F7" s="35">
        <v>45883</v>
      </c>
      <c r="G7" s="32">
        <v>45884</v>
      </c>
      <c r="H7" s="34">
        <v>45885</v>
      </c>
    </row>
    <row r="8" spans="1:8" s="59" customFormat="1" ht="60" customHeight="1">
      <c r="A8" s="58"/>
      <c r="B8" s="69"/>
      <c r="C8" s="64" t="s">
        <v>8</v>
      </c>
      <c r="D8" s="62" t="s">
        <v>9</v>
      </c>
      <c r="E8" s="78" t="s">
        <v>26</v>
      </c>
      <c r="F8" s="64" t="s">
        <v>13</v>
      </c>
      <c r="G8" s="82" t="s">
        <v>41</v>
      </c>
      <c r="H8" s="51"/>
    </row>
    <row r="9" spans="1:8" s="16" customFormat="1" ht="18" customHeight="1">
      <c r="A9" s="15"/>
      <c r="B9" s="27">
        <f t="array" ref="B9:H9">요일및주+DATE(달력연도,8,1)-WEEKDAY(DATE(달력연도,8,1),(주시작="월요일")+1)+22</f>
        <v>45886</v>
      </c>
      <c r="C9" s="28">
        <v>45887</v>
      </c>
      <c r="D9" s="28">
        <v>45888</v>
      </c>
      <c r="E9" s="28">
        <v>45889</v>
      </c>
      <c r="F9" s="28">
        <v>45890</v>
      </c>
      <c r="G9" s="28">
        <v>45891</v>
      </c>
      <c r="H9" s="29">
        <v>45892</v>
      </c>
    </row>
    <row r="10" spans="1:8" s="59" customFormat="1" ht="60" customHeight="1">
      <c r="A10" s="58"/>
      <c r="B10" s="69"/>
      <c r="C10" s="64" t="s">
        <v>8</v>
      </c>
      <c r="D10" s="64" t="s">
        <v>13</v>
      </c>
      <c r="E10" s="62" t="s">
        <v>46</v>
      </c>
      <c r="F10" s="64" t="s">
        <v>13</v>
      </c>
      <c r="G10" s="64" t="s">
        <v>13</v>
      </c>
      <c r="H10" s="67"/>
    </row>
    <row r="11" spans="1:8" s="18" customFormat="1" ht="18" customHeight="1">
      <c r="A11" s="17"/>
      <c r="B11" s="32">
        <f t="array" ref="B11:H11">요일및주+DATE(달력연도,8,1)-WEEKDAY(DATE(달력연도,8,1),(주시작="월요일")+1)+29</f>
        <v>45893</v>
      </c>
      <c r="C11" s="35">
        <v>45894</v>
      </c>
      <c r="D11" s="35">
        <v>45895</v>
      </c>
      <c r="E11" s="35">
        <v>45896</v>
      </c>
      <c r="F11" s="35">
        <v>45897</v>
      </c>
      <c r="G11" s="35">
        <v>45898</v>
      </c>
      <c r="H11" s="34">
        <v>45899</v>
      </c>
    </row>
    <row r="12" spans="1:8" s="59" customFormat="1" ht="60" customHeight="1">
      <c r="A12" s="58"/>
      <c r="B12" s="69"/>
      <c r="C12" s="64" t="s">
        <v>8</v>
      </c>
      <c r="D12" s="64" t="s">
        <v>9</v>
      </c>
      <c r="E12" s="60" t="s">
        <v>13</v>
      </c>
      <c r="F12" s="62" t="s">
        <v>9</v>
      </c>
      <c r="G12" s="62" t="s">
        <v>9</v>
      </c>
      <c r="H12" s="67"/>
    </row>
    <row r="13" spans="1:8" s="18" customFormat="1" ht="18" customHeight="1">
      <c r="A13" s="17"/>
      <c r="B13" s="27">
        <f t="array" ref="B13:C13">요일및주+DATE(달력연도,8,1)-WEEKDAY(DATE(달력연도,8,1),(주시작="월요일")+1)+36</f>
        <v>45900</v>
      </c>
      <c r="C13" s="36">
        <v>45901</v>
      </c>
      <c r="D13" s="98" t="s">
        <v>5</v>
      </c>
      <c r="E13" s="98"/>
      <c r="F13" s="98"/>
      <c r="G13" s="98"/>
      <c r="H13" s="98"/>
    </row>
    <row r="14" spans="1:8" s="10" customFormat="1" ht="60" customHeight="1">
      <c r="A14" s="9"/>
      <c r="B14" s="31"/>
      <c r="C14" s="31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9" priority="2">
      <formula>AND(DAY(B11)&gt;=1,DAY(B11)&lt;=15)</formula>
    </cfRule>
  </conditionalFormatting>
  <conditionalFormatting sqref="B3:G3">
    <cfRule type="expression" dxfId="8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7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8CEC9397-ABBD-40A2-A8B0-C366D7808C5F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700-000003000000}"/>
    <dataValidation allowBlank="1" showInputMessage="1" prompt="아래 셀에 월별 메모를 입력합니다." sqref="D13:H13" xr:uid="{00000000-0002-0000-0700-000004000000}"/>
    <dataValidation allowBlank="1" showInputMessage="1" prompt="이 셀에 월별 메모를 입력합니다." sqref="D14:H14" xr:uid="{B0EDB412-F0A2-4416-8C4B-4678414A454D}"/>
    <dataValidation allowBlank="1" showInputMessage="1" showErrorMessage="1" prompt="이 행과 7, 9, 11, 13, 15 행은 위의 셀에 있는 날짜와 관련된 일별 메모를 입력하는 셀입니다." sqref="B4" xr:uid="{00000000-0002-0000-0700-000006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700-000007000000}"/>
  </dataValidations>
  <printOptions horizontalCentered="1"/>
  <pageMargins left="0.25" right="0.25" top="0.5" bottom="0.5" header="0.3" footer="0.3"/>
  <pageSetup paperSize="9" scale="90" orientation="landscape" r:id="rId1"/>
  <headerFooter differentFirst="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5" tint="0.59999389629810485"/>
    <pageSetUpPr fitToPage="1"/>
  </sheetPr>
  <dimension ref="A1:H14"/>
  <sheetViews>
    <sheetView showGridLines="0" zoomScaleNormal="100" workbookViewId="0">
      <selection activeCell="N12" sqref="N12"/>
    </sheetView>
  </sheetViews>
  <sheetFormatPr defaultColWidth="8.75" defaultRowHeight="16.5"/>
  <cols>
    <col min="1" max="1" width="1.625" style="1" customWidth="1"/>
    <col min="2" max="5" width="16.625" style="1" customWidth="1"/>
    <col min="6" max="6" width="17.75" style="1" customWidth="1"/>
    <col min="7" max="8" width="16.625" style="1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9월 "&amp; "일정표"</f>
        <v>2025년 9월 일정표</v>
      </c>
      <c r="F1" s="3"/>
      <c r="G1" s="3"/>
      <c r="H1" s="4"/>
    </row>
    <row r="2" spans="1:8" s="14" customFormat="1" ht="24" customHeight="1">
      <c r="A2" s="13"/>
      <c r="B2" s="38" t="str">
        <f>주시작</f>
        <v>일요일</v>
      </c>
      <c r="C2" s="39" t="str">
        <f t="shared" ref="C2:H2" si="0">TEXT(C3,"aaaa")</f>
        <v>월요일</v>
      </c>
      <c r="D2" s="39" t="str">
        <f t="shared" si="0"/>
        <v>화요일</v>
      </c>
      <c r="E2" s="39" t="str">
        <f t="shared" si="0"/>
        <v>수요일</v>
      </c>
      <c r="F2" s="39" t="str">
        <f t="shared" si="0"/>
        <v>목요일</v>
      </c>
      <c r="G2" s="39" t="str">
        <f t="shared" si="0"/>
        <v>금요일</v>
      </c>
      <c r="H2" s="40" t="str">
        <f t="shared" si="0"/>
        <v>토요일</v>
      </c>
    </row>
    <row r="3" spans="1:8" s="16" customFormat="1" ht="18" customHeight="1">
      <c r="A3" s="15"/>
      <c r="B3" s="23">
        <f t="array" ref="B3:H3">요일및주+DATE(달력연도,9,1)-WEEKDAY(DATE(달력연도,9,1),(주시작="월요일")+1)+1</f>
        <v>45900</v>
      </c>
      <c r="C3" s="41">
        <v>45901</v>
      </c>
      <c r="D3" s="41">
        <v>45902</v>
      </c>
      <c r="E3" s="41">
        <v>45903</v>
      </c>
      <c r="F3" s="41">
        <v>45904</v>
      </c>
      <c r="G3" s="41">
        <v>45905</v>
      </c>
      <c r="H3" s="25">
        <v>45906</v>
      </c>
    </row>
    <row r="4" spans="1:8" s="10" customFormat="1" ht="60" customHeight="1">
      <c r="A4" s="9"/>
      <c r="B4" s="26"/>
      <c r="C4" s="64" t="s">
        <v>8</v>
      </c>
      <c r="D4" s="64" t="s">
        <v>9</v>
      </c>
      <c r="E4" s="78" t="s">
        <v>26</v>
      </c>
      <c r="F4" s="64" t="s">
        <v>9</v>
      </c>
      <c r="G4" s="64" t="s">
        <v>9</v>
      </c>
      <c r="H4" s="67"/>
    </row>
    <row r="5" spans="1:8" s="16" customFormat="1" ht="18" customHeight="1">
      <c r="A5" s="15"/>
      <c r="B5" s="27">
        <f t="array" ref="B5:H5">요일및주+DATE(달력연도,9,1)-WEEKDAY(DATE(달력연도,9,1),(주시작="월요일")+1)+8</f>
        <v>45907</v>
      </c>
      <c r="C5" s="28">
        <v>45908</v>
      </c>
      <c r="D5" s="28">
        <v>45909</v>
      </c>
      <c r="E5" s="28">
        <v>45910</v>
      </c>
      <c r="F5" s="28">
        <v>45911</v>
      </c>
      <c r="G5" s="28">
        <v>45912</v>
      </c>
      <c r="H5" s="29">
        <v>45913</v>
      </c>
    </row>
    <row r="6" spans="1:8" s="10" customFormat="1" ht="60" customHeight="1">
      <c r="A6" s="9"/>
      <c r="B6" s="69"/>
      <c r="C6" s="64" t="s">
        <v>8</v>
      </c>
      <c r="D6" s="64" t="s">
        <v>9</v>
      </c>
      <c r="E6" s="78" t="s">
        <v>26</v>
      </c>
      <c r="F6" s="64" t="s">
        <v>9</v>
      </c>
      <c r="G6" s="64" t="s">
        <v>9</v>
      </c>
      <c r="H6" s="67"/>
    </row>
    <row r="7" spans="1:8" s="16" customFormat="1" ht="18" customHeight="1">
      <c r="A7" s="15"/>
      <c r="B7" s="32">
        <f t="array" ref="B7:H7">요일및주+DATE(달력연도,9,1)-WEEKDAY(DATE(달력연도,9,1),(주시작="월요일")+1)+15</f>
        <v>45914</v>
      </c>
      <c r="C7" s="35">
        <v>45915</v>
      </c>
      <c r="D7" s="35">
        <v>45916</v>
      </c>
      <c r="E7" s="35">
        <v>45917</v>
      </c>
      <c r="F7" s="33">
        <v>45918</v>
      </c>
      <c r="G7" s="33">
        <v>45919</v>
      </c>
      <c r="H7" s="34">
        <v>45920</v>
      </c>
    </row>
    <row r="8" spans="1:8" s="10" customFormat="1" ht="60" customHeight="1">
      <c r="A8" s="9"/>
      <c r="B8" s="69"/>
      <c r="C8" s="64" t="s">
        <v>8</v>
      </c>
      <c r="D8" s="64" t="s">
        <v>9</v>
      </c>
      <c r="E8" s="62" t="s">
        <v>11</v>
      </c>
      <c r="F8" s="64" t="s">
        <v>9</v>
      </c>
      <c r="G8" s="64" t="s">
        <v>9</v>
      </c>
      <c r="H8" s="67"/>
    </row>
    <row r="9" spans="1:8" s="16" customFormat="1" ht="18" customHeight="1">
      <c r="A9" s="15"/>
      <c r="B9" s="27">
        <f t="array" ref="B9:H9">요일및주+DATE(달력연도,9,1)-WEEKDAY(DATE(달력연도,9,1),(주시작="월요일")+1)+22</f>
        <v>45921</v>
      </c>
      <c r="C9" s="28">
        <v>45922</v>
      </c>
      <c r="D9" s="28">
        <v>45923</v>
      </c>
      <c r="E9" s="28">
        <v>45924</v>
      </c>
      <c r="F9" s="28">
        <v>45925</v>
      </c>
      <c r="G9" s="28">
        <v>45926</v>
      </c>
      <c r="H9" s="29">
        <v>45927</v>
      </c>
    </row>
    <row r="10" spans="1:8" s="10" customFormat="1" ht="60" customHeight="1">
      <c r="A10" s="9"/>
      <c r="B10" s="69"/>
      <c r="C10" s="64" t="s">
        <v>8</v>
      </c>
      <c r="D10" s="64" t="s">
        <v>9</v>
      </c>
      <c r="E10" s="62" t="s">
        <v>12</v>
      </c>
      <c r="F10" s="64" t="s">
        <v>9</v>
      </c>
      <c r="G10" s="64" t="s">
        <v>9</v>
      </c>
      <c r="H10" s="67"/>
    </row>
    <row r="11" spans="1:8" s="16" customFormat="1" ht="18" customHeight="1">
      <c r="A11" s="15"/>
      <c r="B11" s="32">
        <f t="array" ref="B11:H11">요일및주+DATE(달력연도,9,1)-WEEKDAY(DATE(달력연도,9,1),(주시작="월요일")+1)+29</f>
        <v>45928</v>
      </c>
      <c r="C11" s="33">
        <v>45929</v>
      </c>
      <c r="D11" s="33">
        <v>45930</v>
      </c>
      <c r="E11" s="33">
        <v>45931</v>
      </c>
      <c r="F11" s="70">
        <v>45932</v>
      </c>
      <c r="G11" s="70">
        <v>45933</v>
      </c>
      <c r="H11" s="70">
        <v>45934</v>
      </c>
    </row>
    <row r="12" spans="1:8" s="10" customFormat="1" ht="60" customHeight="1">
      <c r="A12" s="9"/>
      <c r="B12" s="69"/>
      <c r="C12" s="64" t="s">
        <v>8</v>
      </c>
      <c r="D12" s="64" t="s">
        <v>9</v>
      </c>
      <c r="E12" s="60"/>
      <c r="F12" s="69"/>
      <c r="G12" s="69"/>
      <c r="H12" s="69"/>
    </row>
    <row r="13" spans="1:8" s="16" customFormat="1" ht="18" customHeight="1">
      <c r="A13" s="15"/>
      <c r="B13" s="27">
        <f t="array" ref="B13:C13">요일및주+DATE(달력연도,9,1)-WEEKDAY(DATE(달력연도,9,1),(주시작="월요일")+1)+36</f>
        <v>45935</v>
      </c>
      <c r="C13" s="28">
        <v>45936</v>
      </c>
      <c r="D13" s="94" t="s">
        <v>5</v>
      </c>
      <c r="E13" s="94"/>
      <c r="F13" s="94"/>
      <c r="G13" s="94"/>
      <c r="H13" s="94"/>
    </row>
    <row r="14" spans="1:8" s="10" customFormat="1" ht="60" customHeight="1">
      <c r="A14" s="9"/>
      <c r="B14" s="31"/>
      <c r="C14" s="31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7" priority="2">
      <formula>AND(DAY(B11)&gt;=1,DAY(B11)&lt;=15)</formula>
    </cfRule>
  </conditionalFormatting>
  <conditionalFormatting sqref="B3:G3">
    <cfRule type="expression" dxfId="6" priority="1">
      <formula>DAY(B3)&gt;8</formula>
    </cfRule>
  </conditionalFormatting>
  <dataValidations count="7">
    <dataValidation allowBlank="1" showInputMessage="1" showErrorMessage="1" prompt="자동으로 결정된 평일입니다." sqref="C2:H2" xr:uid="{CBC45235-F5E9-485F-9E7D-DB99D7D46338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00000000-0002-0000-0800-000001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906184A0-12C1-4744-83AE-3166D6C46485}"/>
    <dataValidation allowBlank="1" showInputMessage="1" showErrorMessage="1" prompt="이 행과 7, 9, 11, 13, 15 행은 위의 셀에 있는 날짜와 관련된 일별 메모를 입력하는 셀입니다." sqref="B4" xr:uid="{F35419E1-F127-4D3A-97C7-2FE47D894B24}"/>
    <dataValidation allowBlank="1" showInputMessage="1" prompt="이 셀에 월별 메모를 입력합니다." sqref="D14:H14" xr:uid="{D35A8282-5E61-431E-9BE1-1D6F3262DB9F}"/>
    <dataValidation allowBlank="1" showInputMessage="1" prompt="아래 셀에 월별 메모를 입력합니다." sqref="D13:H13" xr:uid="{5AA3EA14-AA96-4823-9D3A-55C8A8AF02B7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411C6412-FCC1-4D42-A133-1B2C66383FCB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5" tint="0.59999389629810485"/>
    <pageSetUpPr fitToPage="1"/>
  </sheetPr>
  <dimension ref="A1:H14"/>
  <sheetViews>
    <sheetView showGridLines="0" workbookViewId="0">
      <selection activeCell="L8" sqref="L8"/>
    </sheetView>
  </sheetViews>
  <sheetFormatPr defaultColWidth="8.75" defaultRowHeight="16.5"/>
  <cols>
    <col min="1" max="1" width="1.625" style="1" customWidth="1"/>
    <col min="2" max="2" width="16.625" style="42" customWidth="1"/>
    <col min="3" max="7" width="16.625" style="1" customWidth="1"/>
    <col min="8" max="8" width="16.625" style="44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C1" s="12"/>
      <c r="E1" s="19" t="str">
        <f>달력연도&amp; "년 10월 "&amp; "일정표"</f>
        <v>2025년 10월 일정표</v>
      </c>
      <c r="F1" s="3"/>
      <c r="G1" s="3"/>
      <c r="H1" s="45"/>
    </row>
    <row r="2" spans="1:8" s="14" customFormat="1" ht="24" customHeight="1">
      <c r="A2" s="13"/>
      <c r="B2" s="38" t="str">
        <f>주시작</f>
        <v>일요일</v>
      </c>
      <c r="C2" s="39" t="str">
        <f t="shared" ref="C2:H2" si="0">TEXT(C3,"aaaa")</f>
        <v>월요일</v>
      </c>
      <c r="D2" s="39" t="str">
        <f t="shared" si="0"/>
        <v>화요일</v>
      </c>
      <c r="E2" s="39" t="str">
        <f t="shared" si="0"/>
        <v>수요일</v>
      </c>
      <c r="F2" s="39" t="str">
        <f t="shared" si="0"/>
        <v>목요일</v>
      </c>
      <c r="G2" s="39" t="str">
        <f t="shared" si="0"/>
        <v>금요일</v>
      </c>
      <c r="H2" s="40" t="str">
        <f t="shared" si="0"/>
        <v>토요일</v>
      </c>
    </row>
    <row r="3" spans="1:8" s="16" customFormat="1" ht="18" customHeight="1">
      <c r="A3" s="15"/>
      <c r="B3" s="23">
        <f t="array" ref="B3:H3">요일및주+DATE(달력연도,10,1)-WEEKDAY(DATE(달력연도,10,1),(주시작="월요일")+1)+1</f>
        <v>45928</v>
      </c>
      <c r="C3" s="41">
        <v>45929</v>
      </c>
      <c r="D3" s="24">
        <v>45930</v>
      </c>
      <c r="E3" s="41">
        <v>45931</v>
      </c>
      <c r="F3" s="41">
        <v>45932</v>
      </c>
      <c r="G3" s="41">
        <v>45933</v>
      </c>
      <c r="H3" s="25">
        <v>45934</v>
      </c>
    </row>
    <row r="4" spans="1:8" s="10" customFormat="1" ht="56.1" customHeight="1">
      <c r="A4" s="9"/>
      <c r="B4" s="69"/>
      <c r="C4" s="64"/>
      <c r="E4" s="78" t="s">
        <v>9</v>
      </c>
      <c r="F4" s="64" t="s">
        <v>47</v>
      </c>
      <c r="G4" s="90" t="s">
        <v>42</v>
      </c>
      <c r="H4" s="91"/>
    </row>
    <row r="5" spans="1:8" s="16" customFormat="1" ht="18" customHeight="1">
      <c r="A5" s="15"/>
      <c r="B5" s="27">
        <f t="array" ref="B5:H5">요일및주+DATE(달력연도,10,1)-WEEKDAY(DATE(달력연도,10,1),(주시작="월요일")+1)+8</f>
        <v>45935</v>
      </c>
      <c r="C5" s="27">
        <v>45936</v>
      </c>
      <c r="D5" s="27">
        <v>45937</v>
      </c>
      <c r="E5" s="27">
        <v>45938</v>
      </c>
      <c r="F5" s="27">
        <v>45939</v>
      </c>
      <c r="G5" s="28">
        <v>45940</v>
      </c>
      <c r="H5" s="29">
        <v>45941</v>
      </c>
    </row>
    <row r="6" spans="1:8" s="10" customFormat="1" ht="60" customHeight="1">
      <c r="A6" s="9"/>
      <c r="B6" s="69"/>
      <c r="C6" s="79" t="s">
        <v>44</v>
      </c>
      <c r="D6" s="79" t="s">
        <v>44</v>
      </c>
      <c r="E6" s="89" t="s">
        <v>44</v>
      </c>
      <c r="F6" s="79" t="s">
        <v>43</v>
      </c>
      <c r="G6" s="64" t="s">
        <v>9</v>
      </c>
      <c r="H6" s="67"/>
    </row>
    <row r="7" spans="1:8" s="16" customFormat="1" ht="18" customHeight="1">
      <c r="A7" s="15"/>
      <c r="B7" s="32">
        <f t="array" ref="B7:H7">요일및주+DATE(달력연도,10,1)-WEEKDAY(DATE(달력연도,10,1),(주시작="월요일")+1)+15</f>
        <v>45942</v>
      </c>
      <c r="C7" s="33">
        <v>45943</v>
      </c>
      <c r="D7" s="33">
        <v>45944</v>
      </c>
      <c r="E7" s="33">
        <v>45945</v>
      </c>
      <c r="F7" s="33">
        <v>45946</v>
      </c>
      <c r="G7" s="33">
        <v>45947</v>
      </c>
      <c r="H7" s="34">
        <v>45948</v>
      </c>
    </row>
    <row r="8" spans="1:8" s="10" customFormat="1" ht="60" customHeight="1">
      <c r="A8" s="9"/>
      <c r="B8" s="69"/>
      <c r="C8" s="64" t="s">
        <v>8</v>
      </c>
      <c r="D8" s="64" t="s">
        <v>9</v>
      </c>
      <c r="E8" s="78" t="s">
        <v>26</v>
      </c>
      <c r="F8" s="64" t="s">
        <v>9</v>
      </c>
      <c r="G8" s="64" t="s">
        <v>9</v>
      </c>
      <c r="H8" s="67"/>
    </row>
    <row r="9" spans="1:8" s="16" customFormat="1" ht="18" customHeight="1">
      <c r="A9" s="15"/>
      <c r="B9" s="27">
        <f t="array" ref="B9:H9">요일및주+DATE(달력연도,10,1)-WEEKDAY(DATE(달력연도,10,1),(주시작="월요일")+1)+22</f>
        <v>45949</v>
      </c>
      <c r="C9" s="28">
        <v>45950</v>
      </c>
      <c r="D9" s="28">
        <v>45951</v>
      </c>
      <c r="E9" s="28">
        <v>45952</v>
      </c>
      <c r="F9" s="28">
        <v>45953</v>
      </c>
      <c r="G9" s="28">
        <v>45954</v>
      </c>
      <c r="H9" s="29">
        <v>45955</v>
      </c>
    </row>
    <row r="10" spans="1:8" s="10" customFormat="1" ht="60" customHeight="1">
      <c r="A10" s="9"/>
      <c r="B10" s="69"/>
      <c r="C10" s="64" t="s">
        <v>8</v>
      </c>
      <c r="D10" s="64" t="s">
        <v>9</v>
      </c>
      <c r="E10" s="78" t="s">
        <v>26</v>
      </c>
      <c r="F10" s="64" t="s">
        <v>9</v>
      </c>
      <c r="G10" s="64" t="s">
        <v>9</v>
      </c>
      <c r="H10" s="67"/>
    </row>
    <row r="11" spans="1:8" s="16" customFormat="1" ht="18" customHeight="1">
      <c r="A11" s="15"/>
      <c r="B11" s="32">
        <f t="array" ref="B11:H11">요일및주+DATE(달력연도,10,1)-WEEKDAY(DATE(달력연도,10,1),(주시작="월요일")+1)+29</f>
        <v>45956</v>
      </c>
      <c r="C11" s="33">
        <v>45957</v>
      </c>
      <c r="D11" s="33">
        <v>45958</v>
      </c>
      <c r="E11" s="33">
        <v>45959</v>
      </c>
      <c r="F11" s="33">
        <v>45960</v>
      </c>
      <c r="G11" s="33">
        <v>45961</v>
      </c>
      <c r="H11" s="34">
        <v>45962</v>
      </c>
    </row>
    <row r="12" spans="1:8" s="10" customFormat="1" ht="60" customHeight="1">
      <c r="A12" s="9"/>
      <c r="B12" s="69"/>
      <c r="C12" s="64" t="s">
        <v>8</v>
      </c>
      <c r="D12" s="64" t="s">
        <v>9</v>
      </c>
      <c r="E12" s="78" t="s">
        <v>28</v>
      </c>
      <c r="F12" s="64" t="s">
        <v>9</v>
      </c>
      <c r="G12" s="64" t="s">
        <v>9</v>
      </c>
      <c r="H12" s="67"/>
    </row>
    <row r="13" spans="1:8" s="8" customFormat="1" ht="18" customHeight="1">
      <c r="A13" s="7"/>
      <c r="B13" s="43">
        <f t="array" ref="B13:C13">요일및주+DATE(달력연도,10,1)-WEEKDAY(DATE(달력연도,10,1),(주시작="월요일")+1)+36</f>
        <v>45963</v>
      </c>
      <c r="C13" s="37">
        <v>45964</v>
      </c>
      <c r="D13" s="99" t="s">
        <v>5</v>
      </c>
      <c r="E13" s="100"/>
      <c r="F13" s="100"/>
      <c r="G13" s="100"/>
      <c r="H13" s="101"/>
    </row>
    <row r="14" spans="1:8" s="10" customFormat="1" ht="60" customHeight="1">
      <c r="A14" s="9"/>
      <c r="B14" s="30"/>
      <c r="C14" s="31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5" priority="2">
      <formula>AND(DAY(B11)&gt;=1,DAY(B11)&lt;=15)</formula>
    </cfRule>
  </conditionalFormatting>
  <conditionalFormatting sqref="B3:G3">
    <cfRule type="expression" dxfId="4" priority="1">
      <formula>DAY(B3)&gt;8</formula>
    </cfRule>
  </conditionalFormatting>
  <dataValidations count="6">
    <dataValidation allowBlank="1" showInputMessage="1" showErrorMessage="1" prompt="자동으로 결정된 평일입니다." sqref="C2:H2" xr:uid="{00000000-0002-0000-09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82ED805C-3B24-46A2-B618-3C36EB0F8ED6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900-000003000000}"/>
    <dataValidation allowBlank="1" showInputMessage="1" prompt="아래 셀에 월별 메모를 입력합니다." sqref="D13:H13" xr:uid="{00000000-0002-0000-0900-000004000000}"/>
    <dataValidation allowBlank="1" showInputMessage="1" prompt="이 셀에 월별 메모를 입력합니다." sqref="D14:H14" xr:uid="{08000FED-854B-402C-84BB-E2086E27DE1F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9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5" tint="0.59999389629810485"/>
    <pageSetUpPr fitToPage="1"/>
  </sheetPr>
  <dimension ref="A1:H14"/>
  <sheetViews>
    <sheetView showGridLines="0" workbookViewId="0">
      <selection activeCell="E10" sqref="E10"/>
    </sheetView>
  </sheetViews>
  <sheetFormatPr defaultColWidth="8.75" defaultRowHeight="16.5"/>
  <cols>
    <col min="1" max="1" width="1.625" style="1" customWidth="1"/>
    <col min="2" max="2" width="11.625" style="1" customWidth="1"/>
    <col min="3" max="5" width="17.625" style="1" customWidth="1"/>
    <col min="6" max="6" width="16.625" style="1" customWidth="1"/>
    <col min="7" max="7" width="17.625" style="1" customWidth="1"/>
    <col min="8" max="8" width="13.625" style="1" customWidth="1"/>
    <col min="9" max="9" width="1.625" style="2" customWidth="1"/>
    <col min="10" max="10" width="8.625" style="2" customWidth="1"/>
    <col min="11" max="16384" width="8.75" style="2"/>
  </cols>
  <sheetData>
    <row r="1" spans="1:8" ht="60" customHeight="1">
      <c r="B1" s="42"/>
      <c r="C1" s="12"/>
      <c r="E1" s="19" t="str">
        <f>달력연도&amp; "년 11월 "&amp; "일정표"</f>
        <v>2025년 11월 일정표</v>
      </c>
      <c r="F1" s="3"/>
      <c r="G1" s="3"/>
      <c r="H1" s="45"/>
    </row>
    <row r="2" spans="1:8" s="6" customFormat="1" ht="24" customHeight="1">
      <c r="A2" s="5"/>
      <c r="B2" s="39" t="str">
        <f>주시작</f>
        <v>일요일</v>
      </c>
      <c r="C2" s="39" t="str">
        <f t="shared" ref="C2:H2" si="0">TEXT(C3,"aaaa")</f>
        <v>월요일</v>
      </c>
      <c r="D2" s="39" t="str">
        <f t="shared" si="0"/>
        <v>화요일</v>
      </c>
      <c r="E2" s="39" t="str">
        <f t="shared" si="0"/>
        <v>수요일</v>
      </c>
      <c r="F2" s="39" t="str">
        <f t="shared" si="0"/>
        <v>목요일</v>
      </c>
      <c r="G2" s="39" t="str">
        <f t="shared" si="0"/>
        <v>금요일</v>
      </c>
      <c r="H2" s="39" t="str">
        <f t="shared" si="0"/>
        <v>토요일</v>
      </c>
    </row>
    <row r="3" spans="1:8" s="8" customFormat="1" ht="24" customHeight="1">
      <c r="A3" s="7"/>
      <c r="B3" s="23">
        <f t="array" ref="B3:H3">요일및주+DATE(달력연도,11,1)-WEEKDAY(DATE(달력연도,11,1),(주시작="월요일")+1)+1</f>
        <v>45956</v>
      </c>
      <c r="C3" s="41">
        <v>45957</v>
      </c>
      <c r="D3" s="41">
        <v>45958</v>
      </c>
      <c r="E3" s="41">
        <v>45959</v>
      </c>
      <c r="F3" s="41">
        <v>45960</v>
      </c>
      <c r="G3" s="41">
        <v>45961</v>
      </c>
      <c r="H3" s="84">
        <v>45962</v>
      </c>
    </row>
    <row r="4" spans="1:8" s="10" customFormat="1" ht="56.1" customHeight="1">
      <c r="A4" s="9"/>
      <c r="B4" s="50"/>
      <c r="C4" s="51"/>
      <c r="D4" s="51"/>
      <c r="E4" s="60"/>
      <c r="F4" s="78"/>
      <c r="G4" s="64"/>
      <c r="H4" s="85" t="s">
        <v>45</v>
      </c>
    </row>
    <row r="5" spans="1:8" s="8" customFormat="1" ht="24" customHeight="1">
      <c r="A5" s="7"/>
      <c r="B5" s="27">
        <f t="array" ref="B5:H5">요일및주+DATE(달력연도,11,1)-WEEKDAY(DATE(달력연도,11,1),(주시작="월요일")+1)+8</f>
        <v>45963</v>
      </c>
      <c r="C5" s="28">
        <v>45964</v>
      </c>
      <c r="D5" s="28">
        <v>45965</v>
      </c>
      <c r="E5" s="28">
        <v>45966</v>
      </c>
      <c r="F5" s="28">
        <v>45967</v>
      </c>
      <c r="G5" s="28">
        <v>45968</v>
      </c>
      <c r="H5" s="86">
        <v>45969</v>
      </c>
    </row>
    <row r="6" spans="1:8" s="10" customFormat="1" ht="56.1" customHeight="1">
      <c r="A6" s="9"/>
      <c r="B6" s="69"/>
      <c r="C6" s="64" t="s">
        <v>8</v>
      </c>
      <c r="D6" s="64" t="s">
        <v>9</v>
      </c>
      <c r="E6" s="78" t="s">
        <v>26</v>
      </c>
      <c r="F6" s="64" t="s">
        <v>9</v>
      </c>
      <c r="G6" s="64" t="s">
        <v>9</v>
      </c>
      <c r="H6" s="85" t="s">
        <v>45</v>
      </c>
    </row>
    <row r="7" spans="1:8" s="8" customFormat="1" ht="24" customHeight="1">
      <c r="A7" s="7"/>
      <c r="B7" s="32">
        <f t="array" ref="B7:H7">요일및주+DATE(달력연도,11,1)-WEEKDAY(DATE(달력연도,11,1),(주시작="월요일")+1)+15</f>
        <v>45970</v>
      </c>
      <c r="C7" s="33">
        <v>45971</v>
      </c>
      <c r="D7" s="33">
        <v>45972</v>
      </c>
      <c r="E7" s="33">
        <v>45973</v>
      </c>
      <c r="F7" s="33">
        <v>45974</v>
      </c>
      <c r="G7" s="33">
        <v>45975</v>
      </c>
      <c r="H7" s="87">
        <v>45976</v>
      </c>
    </row>
    <row r="8" spans="1:8" s="10" customFormat="1" ht="56.1" customHeight="1">
      <c r="A8" s="9"/>
      <c r="B8" s="69"/>
      <c r="C8" s="64" t="s">
        <v>8</v>
      </c>
      <c r="D8" s="64" t="s">
        <v>9</v>
      </c>
      <c r="E8" s="78" t="s">
        <v>26</v>
      </c>
      <c r="F8" s="64" t="s">
        <v>9</v>
      </c>
      <c r="G8" s="64" t="s">
        <v>9</v>
      </c>
      <c r="H8" s="88" t="s">
        <v>45</v>
      </c>
    </row>
    <row r="9" spans="1:8" s="8" customFormat="1" ht="24" customHeight="1">
      <c r="A9" s="7"/>
      <c r="B9" s="27">
        <f t="array" ref="B9:H9">요일및주+DATE(달력연도,11,1)-WEEKDAY(DATE(달력연도,11,1),(주시작="월요일")+1)+22</f>
        <v>45977</v>
      </c>
      <c r="C9" s="28">
        <v>45978</v>
      </c>
      <c r="D9" s="28">
        <v>45979</v>
      </c>
      <c r="E9" s="28">
        <v>45980</v>
      </c>
      <c r="F9" s="28">
        <v>45981</v>
      </c>
      <c r="G9" s="28">
        <v>45982</v>
      </c>
      <c r="H9" s="86">
        <v>45983</v>
      </c>
    </row>
    <row r="10" spans="1:8" s="10" customFormat="1" ht="56.1" customHeight="1">
      <c r="A10" s="9"/>
      <c r="B10" s="69"/>
      <c r="C10" s="64" t="s">
        <v>8</v>
      </c>
      <c r="D10" s="64" t="s">
        <v>9</v>
      </c>
      <c r="E10" s="78" t="s">
        <v>36</v>
      </c>
      <c r="F10" s="78" t="s">
        <v>12</v>
      </c>
      <c r="G10" s="64" t="s">
        <v>9</v>
      </c>
      <c r="H10" s="88" t="s">
        <v>45</v>
      </c>
    </row>
    <row r="11" spans="1:8" s="8" customFormat="1" ht="24" customHeight="1">
      <c r="A11" s="7"/>
      <c r="B11" s="32">
        <f t="array" ref="B11:H11">요일및주+DATE(달력연도,11,1)-WEEKDAY(DATE(달력연도,11,1),(주시작="월요일")+1)+29</f>
        <v>45984</v>
      </c>
      <c r="C11" s="33">
        <v>45985</v>
      </c>
      <c r="D11" s="33">
        <v>45986</v>
      </c>
      <c r="E11" s="33">
        <v>45987</v>
      </c>
      <c r="F11" s="33">
        <v>45988</v>
      </c>
      <c r="G11" s="33">
        <v>45989</v>
      </c>
      <c r="H11" s="87">
        <v>45990</v>
      </c>
    </row>
    <row r="12" spans="1:8" s="10" customFormat="1" ht="56.1" customHeight="1">
      <c r="A12" s="9"/>
      <c r="B12" s="69"/>
      <c r="C12" s="64" t="s">
        <v>8</v>
      </c>
      <c r="D12" s="64" t="s">
        <v>9</v>
      </c>
      <c r="E12" s="60" t="s">
        <v>9</v>
      </c>
      <c r="F12" s="78" t="s">
        <v>12</v>
      </c>
      <c r="G12" s="64" t="s">
        <v>9</v>
      </c>
      <c r="H12" s="88" t="s">
        <v>45</v>
      </c>
    </row>
    <row r="13" spans="1:8" s="8" customFormat="1" ht="24" customHeight="1">
      <c r="A13" s="7"/>
      <c r="B13" s="43">
        <f t="array" ref="B13:C13">요일및주+DATE(달력연도,11,1)-WEEKDAY(DATE(달력연도,11,1),(주시작="월요일")+1)+36</f>
        <v>45991</v>
      </c>
      <c r="C13" s="37">
        <v>45992</v>
      </c>
      <c r="D13" s="102" t="s">
        <v>5</v>
      </c>
      <c r="E13" s="102"/>
      <c r="F13" s="102"/>
      <c r="G13" s="102"/>
      <c r="H13" s="102"/>
    </row>
    <row r="14" spans="1:8" s="10" customFormat="1" ht="56.1" customHeight="1">
      <c r="A14" s="9"/>
      <c r="B14" s="30"/>
      <c r="C14" s="31"/>
      <c r="D14" s="95" t="s">
        <v>35</v>
      </c>
      <c r="E14" s="96"/>
      <c r="F14" s="96"/>
      <c r="G14" s="96"/>
      <c r="H14" s="96"/>
    </row>
  </sheetData>
  <mergeCells count="2">
    <mergeCell ref="D13:H13"/>
    <mergeCell ref="D14:H14"/>
  </mergeCells>
  <phoneticPr fontId="28" type="noConversion"/>
  <conditionalFormatting sqref="B11:H11 B13:C13">
    <cfRule type="expression" dxfId="3" priority="2">
      <formula>AND(DAY(B11)&gt;=1,DAY(B11)&lt;=15)</formula>
    </cfRule>
  </conditionalFormatting>
  <conditionalFormatting sqref="B3:G3">
    <cfRule type="expression" dxfId="2" priority="1">
      <formula>DAY(B3)&gt;8</formula>
    </cfRule>
  </conditionalFormatting>
  <dataValidations count="7">
    <dataValidation allowBlank="1" showInputMessage="1" showErrorMessage="1" prompt="자동으로 결정된 평일입니다." sqref="C2:H2" xr:uid="{00000000-0002-0000-0A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1" xr:uid="{6466CCA3-8016-4C39-B4C0-B626ED3D3101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3" xr:uid="{00000000-0002-0000-0A00-000003000000}"/>
    <dataValidation allowBlank="1" showInputMessage="1" showErrorMessage="1" prompt="이 행과 7, 9, 11, 13, 15 행은 위의 셀에 있는 날짜와 관련된 일별 메모를 입력하는 셀입니다." sqref="B4" xr:uid="{00000000-0002-0000-0A00-000004000000}"/>
    <dataValidation allowBlank="1" showInputMessage="1" prompt="이 셀에 월별 메모를 입력합니다." sqref="D14:H14" xr:uid="{B1DF1DE1-B624-4805-A79D-03D0432E9FAF}"/>
    <dataValidation allowBlank="1" showInputMessage="1" prompt="아래 셀에 월별 메모를 입력합니다." sqref="D13:H13" xr:uid="{00000000-0002-0000-0A00-000006000000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2" xr:uid="{00000000-0002-0000-0A00-000007000000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59999389629810485"/>
    <pageSetUpPr fitToPage="1"/>
  </sheetPr>
  <dimension ref="A1:I15"/>
  <sheetViews>
    <sheetView showGridLines="0" workbookViewId="0">
      <selection activeCell="L11" sqref="L11"/>
    </sheetView>
  </sheetViews>
  <sheetFormatPr defaultColWidth="8.75" defaultRowHeight="16.5"/>
  <cols>
    <col min="1" max="1" width="1.625" style="1" customWidth="1"/>
    <col min="2" max="2" width="16.625" style="42" customWidth="1"/>
    <col min="3" max="7" width="16.625" style="1" customWidth="1"/>
    <col min="8" max="8" width="16.625" style="71" customWidth="1"/>
    <col min="9" max="9" width="1.625" style="2" customWidth="1"/>
    <col min="10" max="10" width="8.625" style="2" customWidth="1"/>
    <col min="11" max="16384" width="8.75" style="2"/>
  </cols>
  <sheetData>
    <row r="1" spans="1:9" ht="9" customHeight="1">
      <c r="I1" s="2" t="s">
        <v>0</v>
      </c>
    </row>
    <row r="2" spans="1:9" ht="60" customHeight="1">
      <c r="C2" s="12"/>
      <c r="E2" s="19" t="str">
        <f>달력연도&amp; "년 12월 "&amp; "일정표"</f>
        <v>2025년 12월 일정표</v>
      </c>
      <c r="F2" s="3"/>
      <c r="G2" s="3"/>
      <c r="H2" s="72"/>
    </row>
    <row r="3" spans="1:9" s="6" customFormat="1" ht="24" customHeight="1">
      <c r="A3" s="5"/>
      <c r="B3" s="48" t="str">
        <f>주시작</f>
        <v>일요일</v>
      </c>
      <c r="C3" s="46" t="str">
        <f t="shared" ref="C3:H3" si="0">TEXT(C4,"aaaa")</f>
        <v>월요일</v>
      </c>
      <c r="D3" s="46" t="str">
        <f t="shared" si="0"/>
        <v>화요일</v>
      </c>
      <c r="E3" s="46" t="str">
        <f t="shared" si="0"/>
        <v>수요일</v>
      </c>
      <c r="F3" s="46" t="str">
        <f t="shared" si="0"/>
        <v>목요일</v>
      </c>
      <c r="G3" s="46" t="str">
        <f t="shared" si="0"/>
        <v>금요일</v>
      </c>
      <c r="H3" s="73" t="str">
        <f t="shared" si="0"/>
        <v>토요일</v>
      </c>
    </row>
    <row r="4" spans="1:9" s="8" customFormat="1" ht="24" customHeight="1">
      <c r="A4" s="7"/>
      <c r="B4" s="23">
        <f t="array" ref="B4:H4">요일및주+DATE(달력연도,12,1)-WEEKDAY(DATE(달력연도,12,1),(주시작="월요일")+1)+1</f>
        <v>45991</v>
      </c>
      <c r="C4" s="41">
        <v>45992</v>
      </c>
      <c r="D4" s="41">
        <v>45993</v>
      </c>
      <c r="E4" s="41">
        <v>45994</v>
      </c>
      <c r="F4" s="41">
        <v>45995</v>
      </c>
      <c r="G4" s="41">
        <v>45996</v>
      </c>
      <c r="H4" s="74">
        <v>45997</v>
      </c>
    </row>
    <row r="5" spans="1:9" s="10" customFormat="1" ht="56.1" customHeight="1">
      <c r="A5" s="9"/>
      <c r="B5" s="26"/>
      <c r="C5" s="64" t="s">
        <v>8</v>
      </c>
      <c r="D5" s="83" t="s">
        <v>15</v>
      </c>
      <c r="E5" s="78" t="s">
        <v>26</v>
      </c>
      <c r="F5" s="64" t="s">
        <v>9</v>
      </c>
      <c r="G5" s="64" t="s">
        <v>9</v>
      </c>
      <c r="H5" s="76"/>
    </row>
    <row r="6" spans="1:9" s="16" customFormat="1" ht="24" customHeight="1">
      <c r="A6" s="15"/>
      <c r="B6" s="27">
        <f t="array" ref="B6:H6">요일및주+DATE(달력연도,12,1)-WEEKDAY(DATE(달력연도,12,1),(주시작="월요일")+1)+8</f>
        <v>45998</v>
      </c>
      <c r="C6" s="28">
        <v>45999</v>
      </c>
      <c r="D6" s="28">
        <v>46000</v>
      </c>
      <c r="E6" s="28">
        <v>46001</v>
      </c>
      <c r="F6" s="28">
        <v>46002</v>
      </c>
      <c r="G6" s="28">
        <v>46003</v>
      </c>
      <c r="H6" s="75">
        <v>46004</v>
      </c>
    </row>
    <row r="7" spans="1:9" s="10" customFormat="1" ht="56.1" customHeight="1">
      <c r="A7" s="9"/>
      <c r="B7" s="69"/>
      <c r="C7" s="64" t="s">
        <v>8</v>
      </c>
      <c r="D7" s="83" t="s">
        <v>9</v>
      </c>
      <c r="E7" s="78" t="s">
        <v>26</v>
      </c>
      <c r="F7" s="64" t="s">
        <v>9</v>
      </c>
      <c r="G7" s="64" t="s">
        <v>9</v>
      </c>
      <c r="H7" s="76"/>
    </row>
    <row r="8" spans="1:9" s="16" customFormat="1" ht="24" customHeight="1">
      <c r="A8" s="15"/>
      <c r="B8" s="32">
        <f t="array" ref="B8:H8">요일및주+DATE(달력연도,12,1)-WEEKDAY(DATE(달력연도,12,1),(주시작="월요일")+1)+15</f>
        <v>46005</v>
      </c>
      <c r="C8" s="33">
        <v>46006</v>
      </c>
      <c r="D8" s="33">
        <v>46007</v>
      </c>
      <c r="E8" s="33">
        <v>46008</v>
      </c>
      <c r="F8" s="33">
        <v>46009</v>
      </c>
      <c r="G8" s="33">
        <v>46010</v>
      </c>
      <c r="H8" s="77">
        <v>46011</v>
      </c>
    </row>
    <row r="9" spans="1:9" s="10" customFormat="1" ht="56.1" customHeight="1">
      <c r="A9" s="9"/>
      <c r="B9" s="69"/>
      <c r="C9" s="64" t="s">
        <v>8</v>
      </c>
      <c r="D9" s="64" t="s">
        <v>9</v>
      </c>
      <c r="E9" s="78" t="s">
        <v>30</v>
      </c>
      <c r="F9" s="64" t="s">
        <v>9</v>
      </c>
      <c r="G9" s="64" t="s">
        <v>9</v>
      </c>
      <c r="H9" s="76"/>
    </row>
    <row r="10" spans="1:9" s="16" customFormat="1" ht="24" customHeight="1">
      <c r="A10" s="15"/>
      <c r="B10" s="27">
        <f t="array" ref="B10:H10">요일및주+DATE(달력연도,12,1)-WEEKDAY(DATE(달력연도,12,1),(주시작="월요일")+1)+22</f>
        <v>46012</v>
      </c>
      <c r="C10" s="28">
        <v>46013</v>
      </c>
      <c r="D10" s="28">
        <v>46014</v>
      </c>
      <c r="E10" s="28">
        <v>46015</v>
      </c>
      <c r="F10" s="27">
        <v>46016</v>
      </c>
      <c r="G10" s="28">
        <v>46017</v>
      </c>
      <c r="H10" s="75">
        <v>46018</v>
      </c>
    </row>
    <row r="11" spans="1:9" s="10" customFormat="1" ht="56.1" customHeight="1">
      <c r="A11" s="9"/>
      <c r="B11" s="69"/>
      <c r="C11" s="64" t="s">
        <v>8</v>
      </c>
      <c r="D11" s="64" t="s">
        <v>9</v>
      </c>
      <c r="E11" s="64" t="s">
        <v>9</v>
      </c>
      <c r="F11" s="81" t="s">
        <v>29</v>
      </c>
      <c r="G11" s="64" t="s">
        <v>9</v>
      </c>
      <c r="H11" s="76"/>
    </row>
    <row r="12" spans="1:9" s="16" customFormat="1" ht="24" customHeight="1">
      <c r="A12" s="15"/>
      <c r="B12" s="32">
        <f t="array" ref="B12:H12">요일및주+DATE(달력연도,12,1)-WEEKDAY(DATE(달력연도,12,1),(주시작="월요일")+1)+29</f>
        <v>46019</v>
      </c>
      <c r="C12" s="35">
        <v>46020</v>
      </c>
      <c r="D12" s="35">
        <v>46021</v>
      </c>
      <c r="E12" s="33">
        <v>46022</v>
      </c>
      <c r="F12" s="33">
        <v>46023</v>
      </c>
      <c r="G12" s="33">
        <v>46024</v>
      </c>
      <c r="H12" s="77">
        <v>46025</v>
      </c>
    </row>
    <row r="13" spans="1:9" s="10" customFormat="1" ht="56.1" customHeight="1">
      <c r="A13" s="9"/>
      <c r="B13" s="69"/>
      <c r="C13" s="64" t="s">
        <v>8</v>
      </c>
      <c r="D13" s="83" t="s">
        <v>9</v>
      </c>
      <c r="E13" s="83" t="s">
        <v>31</v>
      </c>
      <c r="F13" s="62"/>
      <c r="G13" s="64"/>
      <c r="H13" s="76"/>
    </row>
    <row r="14" spans="1:9" s="16" customFormat="1" ht="24" customHeight="1">
      <c r="A14" s="15"/>
      <c r="B14" s="27">
        <f t="array" ref="B14:C14">요일및주+DATE(달력연도,12,1)-WEEKDAY(DATE(달력연도,12,1),(주시작="월요일")+1)+36</f>
        <v>46026</v>
      </c>
      <c r="C14" s="28">
        <v>46027</v>
      </c>
      <c r="D14" s="94" t="s">
        <v>5</v>
      </c>
      <c r="E14" s="94"/>
      <c r="F14" s="94"/>
      <c r="G14" s="94"/>
      <c r="H14" s="94"/>
    </row>
    <row r="15" spans="1:9" s="10" customFormat="1" ht="56.1" customHeight="1">
      <c r="A15" s="9"/>
      <c r="B15" s="69"/>
      <c r="C15" s="31"/>
      <c r="D15" s="95" t="s">
        <v>35</v>
      </c>
      <c r="E15" s="96"/>
      <c r="F15" s="96"/>
      <c r="G15" s="96"/>
      <c r="H15" s="96"/>
    </row>
  </sheetData>
  <mergeCells count="2">
    <mergeCell ref="D14:H14"/>
    <mergeCell ref="D15:H15"/>
  </mergeCells>
  <phoneticPr fontId="28" type="noConversion"/>
  <conditionalFormatting sqref="B12:H12 B14:C14">
    <cfRule type="expression" dxfId="1" priority="2">
      <formula>AND(DAY(B12)&gt;=1,DAY(B12)&lt;=15)</formula>
    </cfRule>
  </conditionalFormatting>
  <conditionalFormatting sqref="B4:G4">
    <cfRule type="expression" dxfId="0" priority="1">
      <formula>DAY(B4)&gt;8</formula>
    </cfRule>
  </conditionalFormatting>
  <dataValidations count="8">
    <dataValidation allowBlank="1" showInputMessage="1" showErrorMessage="1" prompt="자동으로 결정된 평일입니다." sqref="C3:H3" xr:uid="{00000000-0002-0000-0B00-000000000000}"/>
    <dataValidation allowBlank="1" showInputMessage="1" showErrorMessage="1" prompt="이 셀의 연도는 1월 워크시트에 입력한 연도에 따라 자동으로 업데이트됩니다. 아래 달력에는 이전 달과 다음 달의 날짜가 연한 글꼴 음영으로 표시됩니다." sqref="E2" xr:uid="{F143523F-17DD-45F8-9D56-B51EA53134DA}"/>
    <dataValidation allowBlank="1" showInputMessage="1" showErrorMessage="1" prompt="이 행에는 이 달력의 요일 이름이 표시됩니다. 이 셀에는 주의 시작 요일이 표시됩니다. 시작 요일을 변경하려면 1월 워크시트의 셀 L5에 새 요일을 선택하세요." sqref="B3" xr:uid="{00000000-0002-0000-0B00-000003000000}"/>
    <dataValidation allowBlank="1" showInputMessage="1" prompt="아래 셀에 월별 메모를 입력합니다." sqref="D14:H14" xr:uid="{00000000-0002-0000-0B00-000004000000}"/>
    <dataValidation allowBlank="1" showInputMessage="1" prompt="이 셀에 월별 메모를 입력합니다." sqref="D15:H15" xr:uid="{CA95C1C6-F7B6-4FD5-BDF4-FA60A0610854}"/>
    <dataValidation allowBlank="1" showInputMessage="1" showErrorMessage="1" prompt="이 행과 7, 9, 11, 13, 15 행은 위의 셀에 있는 날짜와 관련된 일별 메모를 입력하는 셀입니다." sqref="B5" xr:uid="{00000000-0002-0000-0B00-000006000000}"/>
    <dataValidation allowBlank="1" showInputMessage="1" showErrorMessage="1" prompt="이 행과 6, 8, 10, 12, 14행에는 해당 주의 날짜가 표시됩니다. 이 셀에 숫자 1이 없는 경우에는 이전 달의 날짜가 표시됩니다. D15 셀에 메모를 입력합니다." sqref="B4" xr:uid="{00000000-0002-0000-0B00-000007000000}"/>
    <dataValidation allowBlank="1" showInputMessage="1" showErrorMessage="1" prompt="9월 한 달 일정" sqref="A1" xr:uid="{BD8553D4-A0E8-4D11-9107-68293DCCDB3C}"/>
  </dataValidations>
  <printOptions horizontalCentered="1"/>
  <pageMargins left="0.25" right="0.25" top="0.5" bottom="0.5" header="0.3" footer="0.3"/>
  <pageSetup paperSize="9" scale="84" orientation="landscape" r:id="rId1"/>
  <headerFooter differentFirst="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0D437D-D97C-4174-9BD0-B6C4706C93C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65DF88E0-C534-44A9-B15A-DDE8DD2204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F997A1-6F4D-40DF-902F-6A09A77F97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TM11829122</Templat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39</vt:i4>
      </vt:variant>
    </vt:vector>
  </HeadingPairs>
  <TitlesOfParts>
    <vt:vector size="51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'11월'!Print_Area</vt:lpstr>
      <vt:lpstr>'12월'!Print_Area</vt:lpstr>
      <vt:lpstr>'1월'!Print_Area</vt:lpstr>
      <vt:lpstr>'2월'!Print_Area</vt:lpstr>
      <vt:lpstr>'3월'!Print_Area</vt:lpstr>
      <vt:lpstr>'4월'!Print_Area</vt:lpstr>
      <vt:lpstr>'5월'!Print_Area</vt:lpstr>
      <vt:lpstr>'6월'!Print_Area</vt:lpstr>
      <vt:lpstr>'7월'!Print_Area</vt:lpstr>
      <vt:lpstr>'8월'!Print_Area</vt:lpstr>
      <vt:lpstr>'9월'!Print_Area</vt:lpstr>
      <vt:lpstr>달력연도</vt:lpstr>
      <vt:lpstr>열제목영역1..H12.1</vt:lpstr>
      <vt:lpstr>열제목영역1..H12.10</vt:lpstr>
      <vt:lpstr>열제목영역1..H12.11</vt:lpstr>
      <vt:lpstr>열제목영역1..H12.12</vt:lpstr>
      <vt:lpstr>열제목영역1..H12.2</vt:lpstr>
      <vt:lpstr>열제목영역1..H12.3</vt:lpstr>
      <vt:lpstr>열제목영역1..H12.4</vt:lpstr>
      <vt:lpstr>열제목영역1..H12.5</vt:lpstr>
      <vt:lpstr>열제목영역1..H12.6</vt:lpstr>
      <vt:lpstr>열제목영역1..H12.7</vt:lpstr>
      <vt:lpstr>열제목영역1..H12.8</vt:lpstr>
      <vt:lpstr>열제목영역1..H12.9</vt:lpstr>
      <vt:lpstr>열제목영역2..C14.1</vt:lpstr>
      <vt:lpstr>열제목영역2..C14.10</vt:lpstr>
      <vt:lpstr>열제목영역2..C14.11</vt:lpstr>
      <vt:lpstr>열제목영역2..C14.12</vt:lpstr>
      <vt:lpstr>열제목영역2..C14.2</vt:lpstr>
      <vt:lpstr>열제목영역2..C14.3</vt:lpstr>
      <vt:lpstr>열제목영역2..C14.4</vt:lpstr>
      <vt:lpstr>열제목영역2..C14.5</vt:lpstr>
      <vt:lpstr>열제목영역2..C14.6</vt:lpstr>
      <vt:lpstr>열제목영역2..C14.7</vt:lpstr>
      <vt:lpstr>열제목영역2..C14.8</vt:lpstr>
      <vt:lpstr>열제목영역2..C14.9</vt:lpstr>
      <vt:lpstr>주시작</vt:lpstr>
      <vt:lpstr>행제목영역1..K3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2020-10-07T05:20:26Z</dcterms:created>
  <dcterms:modified xsi:type="dcterms:W3CDTF">2025-03-04T04:12:29Z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